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atsfeldgvat-my.sharepoint.com/personal/jasmin_deinhofer_euratsfeld_gv_at/Documents/Mittelschule/Rechnungsabschluss/RA 2025/"/>
    </mc:Choice>
  </mc:AlternateContent>
  <xr:revisionPtr revIDLastSave="229" documentId="8_{69DFDB9E-4684-4EED-AAD5-E8F9968868A4}" xr6:coauthVersionLast="47" xr6:coauthVersionMax="47" xr10:uidLastSave="{BA06FA61-6422-4846-A96C-2977AD4EC4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Tabelle1!$23:$23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G18" i="1" s="1"/>
  <c r="F16" i="1"/>
  <c r="G16" i="1" s="1"/>
  <c r="O8" i="1"/>
  <c r="O9" i="1"/>
  <c r="O10" i="1"/>
  <c r="O11" i="1"/>
  <c r="O12" i="1"/>
  <c r="O17" i="1"/>
  <c r="O18" i="1"/>
  <c r="O19" i="1"/>
  <c r="O20" i="1"/>
  <c r="O7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24" i="1"/>
  <c r="G8" i="1"/>
  <c r="G9" i="1"/>
  <c r="G10" i="1"/>
  <c r="G11" i="1"/>
  <c r="G12" i="1"/>
  <c r="G17" i="1"/>
  <c r="G19" i="1"/>
  <c r="G20" i="1"/>
  <c r="G7" i="1"/>
  <c r="G22" i="1" l="1"/>
  <c r="O16" i="1"/>
  <c r="O21" i="1" s="1"/>
  <c r="F78" i="1"/>
  <c r="I18" i="1"/>
  <c r="I16" i="1"/>
  <c r="J33" i="1"/>
  <c r="K33" i="1" s="1"/>
  <c r="F74" i="1" l="1"/>
  <c r="L6" i="2"/>
  <c r="I6" i="2"/>
  <c r="F7" i="2"/>
  <c r="C7" i="2"/>
  <c r="K18" i="1"/>
  <c r="J18" i="1"/>
  <c r="I22" i="1"/>
  <c r="F22" i="1"/>
  <c r="E22" i="1"/>
  <c r="D22" i="1"/>
  <c r="F73" i="1" l="1"/>
  <c r="O63" i="1"/>
  <c r="J36" i="1"/>
  <c r="J35" i="1"/>
  <c r="K35" i="1" s="1"/>
  <c r="L35" i="1" s="1"/>
  <c r="M35" i="1" s="1"/>
  <c r="L33" i="1"/>
  <c r="M33" i="1" s="1"/>
  <c r="K36" i="1" l="1"/>
  <c r="J22" i="1"/>
  <c r="J73" i="1" s="1"/>
  <c r="M80" i="1"/>
  <c r="M78" i="1"/>
  <c r="M75" i="1"/>
  <c r="M74" i="1"/>
  <c r="L80" i="1"/>
  <c r="L78" i="1"/>
  <c r="L75" i="1"/>
  <c r="L74" i="1"/>
  <c r="K80" i="1"/>
  <c r="K78" i="1"/>
  <c r="K75" i="1"/>
  <c r="K74" i="1"/>
  <c r="J80" i="1"/>
  <c r="J78" i="1"/>
  <c r="J75" i="1"/>
  <c r="J74" i="1"/>
  <c r="E80" i="1"/>
  <c r="E78" i="1"/>
  <c r="E75" i="1"/>
  <c r="E74" i="1"/>
  <c r="E73" i="1"/>
  <c r="I78" i="1"/>
  <c r="I75" i="1"/>
  <c r="I74" i="1"/>
  <c r="D78" i="1"/>
  <c r="F75" i="1"/>
  <c r="D75" i="1"/>
  <c r="D74" i="1"/>
  <c r="I80" i="1"/>
  <c r="L36" i="1" l="1"/>
  <c r="K22" i="1"/>
  <c r="K73" i="1" s="1"/>
  <c r="K77" i="1" s="1"/>
  <c r="K79" i="1" s="1"/>
  <c r="K81" i="1" s="1"/>
  <c r="E77" i="1"/>
  <c r="E79" i="1" s="1"/>
  <c r="E81" i="1" s="1"/>
  <c r="J77" i="1"/>
  <c r="J79" i="1" s="1"/>
  <c r="J81" i="1" s="1"/>
  <c r="F80" i="1"/>
  <c r="D80" i="1"/>
  <c r="M36" i="1" l="1"/>
  <c r="M22" i="1" s="1"/>
  <c r="M73" i="1" s="1"/>
  <c r="M77" i="1" s="1"/>
  <c r="M79" i="1" s="1"/>
  <c r="M81" i="1" s="1"/>
  <c r="M84" i="1" s="1"/>
  <c r="M14" i="1" s="1"/>
  <c r="L22" i="1"/>
  <c r="L73" i="1" s="1"/>
  <c r="L77" i="1" s="1"/>
  <c r="L79" i="1" s="1"/>
  <c r="L81" i="1" s="1"/>
  <c r="L84" i="1" s="1"/>
  <c r="K84" i="1"/>
  <c r="K83" i="1"/>
  <c r="K85" i="1"/>
  <c r="J84" i="1"/>
  <c r="J14" i="1" s="1"/>
  <c r="J85" i="1"/>
  <c r="J15" i="1" s="1"/>
  <c r="J83" i="1"/>
  <c r="E85" i="1"/>
  <c r="E83" i="1"/>
  <c r="E84" i="1"/>
  <c r="I73" i="1"/>
  <c r="I77" i="1" s="1"/>
  <c r="I79" i="1" s="1"/>
  <c r="L85" i="1" l="1"/>
  <c r="L15" i="1" s="1"/>
  <c r="L83" i="1"/>
  <c r="M85" i="1"/>
  <c r="M15" i="1" s="1"/>
  <c r="M83" i="1"/>
  <c r="M13" i="1" s="1"/>
  <c r="J86" i="1"/>
  <c r="E4" i="1"/>
  <c r="L14" i="1"/>
  <c r="J13" i="1"/>
  <c r="J4" i="1" s="1"/>
  <c r="E86" i="1"/>
  <c r="I81" i="1"/>
  <c r="D73" i="1"/>
  <c r="D77" i="1" s="1"/>
  <c r="D79" i="1" s="1"/>
  <c r="D81" i="1" s="1"/>
  <c r="M4" i="1" l="1"/>
  <c r="M86" i="1"/>
  <c r="I84" i="1"/>
  <c r="I83" i="1"/>
  <c r="I85" i="1"/>
  <c r="L86" i="1"/>
  <c r="L13" i="1"/>
  <c r="L4" i="1" s="1"/>
  <c r="P2" i="1" l="1"/>
  <c r="I14" i="1" l="1"/>
  <c r="I13" i="1"/>
  <c r="I15" i="1"/>
  <c r="I4" i="1" l="1"/>
  <c r="I86" i="1"/>
  <c r="D83" i="1" l="1"/>
  <c r="F77" i="1" l="1"/>
  <c r="F79" i="1" s="1"/>
  <c r="F81" i="1" s="1"/>
  <c r="P17" i="1" s="1"/>
  <c r="K13" i="1"/>
  <c r="D84" i="1"/>
  <c r="K14" i="1" s="1"/>
  <c r="D85" i="1"/>
  <c r="K15" i="1" s="1"/>
  <c r="K4" i="1" l="1"/>
  <c r="K86" i="1"/>
  <c r="D86" i="1"/>
  <c r="F84" i="1"/>
  <c r="F14" i="1" s="1"/>
  <c r="G14" i="1" s="1"/>
  <c r="F83" i="1"/>
  <c r="F85" i="1"/>
  <c r="F15" i="1" s="1"/>
  <c r="G15" i="1" s="1"/>
  <c r="D4" i="1"/>
  <c r="F13" i="1" l="1"/>
  <c r="G13" i="1" s="1"/>
  <c r="F86" i="1"/>
  <c r="F4" i="1" l="1"/>
  <c r="G4" i="1" s="1"/>
</calcChain>
</file>

<file path=xl/sharedStrings.xml><?xml version="1.0" encoding="utf-8"?>
<sst xmlns="http://schemas.openxmlformats.org/spreadsheetml/2006/main" count="210" uniqueCount="164">
  <si>
    <t>Bezeichnung</t>
  </si>
  <si>
    <t>Mieten für Turnsaal</t>
  </si>
  <si>
    <t>Zinsen Girokonto und Sparbuch</t>
  </si>
  <si>
    <t>Ankauf von Maschinen</t>
  </si>
  <si>
    <t>Tilgung von Bankdarlehen</t>
  </si>
  <si>
    <t>Reinigungsmaterial</t>
  </si>
  <si>
    <t>Büromaterial</t>
  </si>
  <si>
    <t>Gesetzblätter, Zeitschriften, Formulare</t>
  </si>
  <si>
    <t>DGB zum Ausgleichsfonds für VB</t>
  </si>
  <si>
    <t>DGB Sozialversicherung für VB</t>
  </si>
  <si>
    <t>Beleuchtung, Strom</t>
  </si>
  <si>
    <t>Instandhaltung des Schulgebäudes</t>
  </si>
  <si>
    <t>Instandhaltung der Maschinen</t>
  </si>
  <si>
    <t>Instandhaltung der Schuleinrichtung</t>
  </si>
  <si>
    <t>Portogebühren</t>
  </si>
  <si>
    <t>Kreditzinsen Bank</t>
  </si>
  <si>
    <t>Versicherungen</t>
  </si>
  <si>
    <t>Steuern und Abgaben</t>
  </si>
  <si>
    <t>Repräsentationsauslagen</t>
  </si>
  <si>
    <t>Lehrer- und Schülerbücherei</t>
  </si>
  <si>
    <t>Ausgaben - EDV Ausbildung</t>
  </si>
  <si>
    <t>Schulungskosten</t>
  </si>
  <si>
    <t>Kochunterrichtsbeitrag für Lehrer</t>
  </si>
  <si>
    <t>Schulgesundheitsdienst</t>
  </si>
  <si>
    <t>Geldverkehrsspesen</t>
  </si>
  <si>
    <t>Kapitalertragssteuer</t>
  </si>
  <si>
    <t>Schulumlage:</t>
  </si>
  <si>
    <t>Fehlbetrag</t>
  </si>
  <si>
    <t>Kopfquote</t>
  </si>
  <si>
    <t>Schüler/Gde.</t>
  </si>
  <si>
    <t>Euratsfeld</t>
  </si>
  <si>
    <t>Ferschnitz</t>
  </si>
  <si>
    <t>Amstetten</t>
  </si>
  <si>
    <t>Lehrvorträge</t>
  </si>
  <si>
    <t>EDV-Ausstattung</t>
  </si>
  <si>
    <t>Lizenzen EDV</t>
  </si>
  <si>
    <t>Telefon/Internet</t>
  </si>
  <si>
    <t>Subventionen Sportwoche, Schitage</t>
  </si>
  <si>
    <t>Mittelschulgemeinde Euratsfeld</t>
  </si>
  <si>
    <t>Miete Heizwerk</t>
  </si>
  <si>
    <t>Finanzpos.</t>
  </si>
  <si>
    <t>Jubiläumsgeld</t>
  </si>
  <si>
    <t>Lohnverrechnung, Buchhaltung</t>
  </si>
  <si>
    <t>Schulerhaltungsbeitrag St. Georgen 2 Kinder</t>
  </si>
  <si>
    <t xml:space="preserve">Umlage Ferschnitz </t>
  </si>
  <si>
    <t xml:space="preserve">Umlage Amstetten </t>
  </si>
  <si>
    <t>Umlage Euratsfeld (Aufstellung unten)</t>
  </si>
  <si>
    <t>Schülerzahl (Sprengelzugehörig)</t>
  </si>
  <si>
    <t>Operative Gebarung - Einnahmen</t>
  </si>
  <si>
    <t>Operative Gebarung - Ausgaben</t>
  </si>
  <si>
    <t xml:space="preserve">Investive Gebarung </t>
  </si>
  <si>
    <t>Darlehensaufnahme</t>
  </si>
  <si>
    <t>Reisegebühren</t>
  </si>
  <si>
    <t>Fonds</t>
  </si>
  <si>
    <t>2.811000</t>
  </si>
  <si>
    <t>2.811100</t>
  </si>
  <si>
    <t>2.829000</t>
  </si>
  <si>
    <t>2.861000</t>
  </si>
  <si>
    <t>2.861100</t>
  </si>
  <si>
    <t>2.862000</t>
  </si>
  <si>
    <t>2.862100</t>
  </si>
  <si>
    <t>2.862200</t>
  </si>
  <si>
    <t>2.862300</t>
  </si>
  <si>
    <t>2.862400</t>
  </si>
  <si>
    <t>2.862500</t>
  </si>
  <si>
    <t>2.823000</t>
  </si>
  <si>
    <t>1.346000</t>
  </si>
  <si>
    <t>1.400000</t>
  </si>
  <si>
    <t>1.400100</t>
  </si>
  <si>
    <t>1.400200</t>
  </si>
  <si>
    <t>1.454000</t>
  </si>
  <si>
    <t>1.456000</t>
  </si>
  <si>
    <t>1.457000</t>
  </si>
  <si>
    <t>1.511000</t>
  </si>
  <si>
    <t>1.566000</t>
  </si>
  <si>
    <t>1.580000</t>
  </si>
  <si>
    <t>1.582000</t>
  </si>
  <si>
    <t>1.600000</t>
  </si>
  <si>
    <t>1.600100</t>
  </si>
  <si>
    <t>1.614000</t>
  </si>
  <si>
    <t>1.616000</t>
  </si>
  <si>
    <t>1.618000</t>
  </si>
  <si>
    <t>1.630000</t>
  </si>
  <si>
    <t>1.631000</t>
  </si>
  <si>
    <t>1.650000</t>
  </si>
  <si>
    <t>1.670000</t>
  </si>
  <si>
    <t>1.710000</t>
  </si>
  <si>
    <t>1.723000</t>
  </si>
  <si>
    <t>1.724000</t>
  </si>
  <si>
    <t>1.725000</t>
  </si>
  <si>
    <t>1.728000</t>
  </si>
  <si>
    <t>1.728100</t>
  </si>
  <si>
    <t>1.728200</t>
  </si>
  <si>
    <t>1.728300</t>
  </si>
  <si>
    <t>1.729000</t>
  </si>
  <si>
    <t>1.729200</t>
  </si>
  <si>
    <t>1.729300</t>
  </si>
  <si>
    <t>1.757000</t>
  </si>
  <si>
    <t>1.768000</t>
  </si>
  <si>
    <t>1.659000</t>
  </si>
  <si>
    <t>1.910000</t>
  </si>
  <si>
    <t>Zuführungen</t>
  </si>
  <si>
    <t>2.346000</t>
  </si>
  <si>
    <t>2.910000</t>
  </si>
  <si>
    <t>Bezüge Mitarbeiter</t>
  </si>
  <si>
    <t>Ausgaben - Neigungsgr. Fußball/Volleyb.</t>
  </si>
  <si>
    <t>Elektriker</t>
  </si>
  <si>
    <t>VA 2025</t>
  </si>
  <si>
    <t>Zinsen Girokonto</t>
  </si>
  <si>
    <t>Schulerhaltungsbeitr. Wolfp./Steinak. 0 Kinder</t>
  </si>
  <si>
    <t>sonstige Ausgaben (inkl. Unterrichtsfilmb.)</t>
  </si>
  <si>
    <t>Sonstige Einnahmen</t>
  </si>
  <si>
    <t>PV-Anlage</t>
  </si>
  <si>
    <t>Wartungskosten</t>
  </si>
  <si>
    <t>Einnahmen sprengelfremd</t>
  </si>
  <si>
    <t>Auszahlungen</t>
  </si>
  <si>
    <t>Einzahlungen (ohne Schulumlagen)</t>
  </si>
  <si>
    <t>Auszahlungen Finanzierungstätigkeit</t>
  </si>
  <si>
    <t>Investitionen</t>
  </si>
  <si>
    <t>Fehlbetrag gem § 46 Abs.2</t>
  </si>
  <si>
    <t>Aktuell 2025</t>
  </si>
  <si>
    <t>RA 2024</t>
  </si>
  <si>
    <t>VA 2026</t>
  </si>
  <si>
    <t>Fernwärme</t>
  </si>
  <si>
    <t>1.010000</t>
  </si>
  <si>
    <t>Gebäude (div. Sanierungen)</t>
  </si>
  <si>
    <t>MFP 2027</t>
  </si>
  <si>
    <t>MFP 2028</t>
  </si>
  <si>
    <t>MFP 2029</t>
  </si>
  <si>
    <t>MFP 2030</t>
  </si>
  <si>
    <t>2.301000</t>
  </si>
  <si>
    <t>Lfd. Transfersz. von Ländern</t>
  </si>
  <si>
    <t>1.020000</t>
  </si>
  <si>
    <t>Maschinen und masch. Anlagen</t>
  </si>
  <si>
    <t>Amts-, Betriebsausstattung</t>
  </si>
  <si>
    <t>geringw. Wirtschaftsgüter</t>
  </si>
  <si>
    <t>1.042000</t>
  </si>
  <si>
    <t>Kapitaltransfers von Ländern</t>
  </si>
  <si>
    <t>Kasten</t>
  </si>
  <si>
    <t>Tische</t>
  </si>
  <si>
    <t>Sessel</t>
  </si>
  <si>
    <t>Bodenleger</t>
  </si>
  <si>
    <t>Maler</t>
  </si>
  <si>
    <t>Tockenbau</t>
  </si>
  <si>
    <t>1 Klasse</t>
  </si>
  <si>
    <t>Klasse 6</t>
  </si>
  <si>
    <t>Maler, Trockenbau, Boden</t>
  </si>
  <si>
    <t>Annuitätenzuschuss SKG-Fonds</t>
  </si>
  <si>
    <t>2025 Stützkräfte 2x + SKG-Fonds EDV 2024</t>
  </si>
  <si>
    <t>RA 2025</t>
  </si>
  <si>
    <t>abzügl. Einr.</t>
  </si>
  <si>
    <t>Differenz</t>
  </si>
  <si>
    <t>Stühle/Tische</t>
  </si>
  <si>
    <t>Panels</t>
  </si>
  <si>
    <t>Gebührenerhöhung</t>
  </si>
  <si>
    <t>sprengelfremd 2025</t>
  </si>
  <si>
    <t>Rechnungsabschluss 2025</t>
  </si>
  <si>
    <t>Einnahmen 2025</t>
  </si>
  <si>
    <t>Operative Ausgaben</t>
  </si>
  <si>
    <t>Höhere Vorschreibung, 1.TB noch 2025</t>
  </si>
  <si>
    <t>TMK Konzert</t>
  </si>
  <si>
    <t>5100 GDE</t>
  </si>
  <si>
    <t>Schulerhaltungsb. Amst. 9 sprengelfr. Schüler</t>
  </si>
  <si>
    <t>Schulerhaltungsbeitrag Winklarn 5 Kinder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</si>
</sst>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theme="7"/>
      <name val="Arial"/>
      <family val="2"/>
    </font>
    <font>
      <sz val="8"/>
      <color theme="7"/>
      <name val="Arial"/>
      <family val="2"/>
    </font>
    <font>
      <b/>
      <sz val="9"/>
      <color theme="7"/>
      <name val="Arial"/>
      <family val="2"/>
    </font>
    <font>
      <sz val="9"/>
      <color theme="7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  <font>
      <sz val="14"/>
      <color theme="6" tint="-0.499984740745262"/>
      <name val="Arial"/>
      <family val="2"/>
    </font>
    <font>
      <b/>
      <sz val="14"/>
      <color theme="6" tint="-0.499984740745262"/>
      <name val="Arial"/>
      <family val="2"/>
    </font>
    <font>
      <sz val="8"/>
      <color theme="6" tint="-0.499984740745262"/>
      <name val="Arial"/>
      <family val="2"/>
    </font>
    <font>
      <b/>
      <sz val="9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sz val="9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8"/>
      <color theme="6"/>
      <name val="Arial"/>
      <family val="2"/>
    </font>
    <font>
      <sz val="8"/>
      <color theme="9" tint="-0.499984740745262"/>
      <name val="Arial"/>
      <family val="2"/>
    </font>
    <font>
      <b/>
      <sz val="8"/>
      <name val="Arial"/>
      <family val="2"/>
    </font>
    <font>
      <b/>
      <sz val="9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9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sz val="8"/>
      <color theme="8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" fontId="3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6" fillId="0" borderId="0" xfId="0" applyNumberFormat="1" applyFont="1" applyAlignment="1">
      <alignment horizontal="right"/>
    </xf>
    <xf numFmtId="22" fontId="3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8" fillId="0" borderId="0" xfId="0" applyNumberFormat="1" applyFont="1"/>
    <xf numFmtId="4" fontId="9" fillId="0" borderId="0" xfId="0" applyNumberFormat="1" applyFont="1"/>
    <xf numFmtId="0" fontId="11" fillId="0" borderId="0" xfId="0" applyFont="1"/>
    <xf numFmtId="0" fontId="10" fillId="2" borderId="0" xfId="0" applyFont="1" applyFill="1"/>
    <xf numFmtId="4" fontId="8" fillId="2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0" fillId="4" borderId="0" xfId="0" applyFont="1" applyFill="1"/>
    <xf numFmtId="4" fontId="8" fillId="4" borderId="0" xfId="0" applyNumberFormat="1" applyFont="1" applyFill="1"/>
    <xf numFmtId="0" fontId="5" fillId="0" borderId="0" xfId="0" quotePrefix="1" applyFont="1"/>
    <xf numFmtId="0" fontId="14" fillId="0" borderId="0" xfId="0" applyFont="1" applyAlignment="1">
      <alignment horizontal="left"/>
    </xf>
    <xf numFmtId="0" fontId="15" fillId="0" borderId="0" xfId="0" applyFont="1"/>
    <xf numFmtId="4" fontId="16" fillId="2" borderId="0" xfId="0" applyNumberFormat="1" applyFont="1" applyFill="1"/>
    <xf numFmtId="0" fontId="16" fillId="0" borderId="0" xfId="0" applyFont="1" applyAlignment="1">
      <alignment horizontal="right"/>
    </xf>
    <xf numFmtId="4" fontId="17" fillId="0" borderId="0" xfId="0" applyNumberFormat="1" applyFont="1"/>
    <xf numFmtId="4" fontId="18" fillId="0" borderId="0" xfId="0" applyNumberFormat="1" applyFont="1"/>
    <xf numFmtId="0" fontId="17" fillId="0" borderId="0" xfId="0" applyFont="1"/>
    <xf numFmtId="0" fontId="18" fillId="0" borderId="0" xfId="0" applyFont="1"/>
    <xf numFmtId="4" fontId="16" fillId="4" borderId="0" xfId="0" applyNumberFormat="1" applyFont="1" applyFill="1"/>
    <xf numFmtId="4" fontId="16" fillId="0" borderId="0" xfId="0" applyNumberFormat="1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11" fillId="6" borderId="0" xfId="0" applyFont="1" applyFill="1"/>
    <xf numFmtId="4" fontId="19" fillId="0" borderId="0" xfId="0" applyNumberFormat="1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4" fontId="23" fillId="2" borderId="0" xfId="0" applyNumberFormat="1" applyFont="1" applyFill="1"/>
    <xf numFmtId="0" fontId="23" fillId="0" borderId="0" xfId="0" applyFont="1" applyAlignment="1">
      <alignment horizontal="right"/>
    </xf>
    <xf numFmtId="4" fontId="24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24" fillId="0" borderId="0" xfId="0" applyFont="1"/>
    <xf numFmtId="4" fontId="23" fillId="4" borderId="0" xfId="0" applyNumberFormat="1" applyFont="1" applyFill="1"/>
    <xf numFmtId="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" fontId="27" fillId="0" borderId="0" xfId="0" applyNumberFormat="1" applyFont="1"/>
    <xf numFmtId="4" fontId="28" fillId="0" borderId="0" xfId="0" applyNumberFormat="1" applyFont="1"/>
    <xf numFmtId="0" fontId="28" fillId="0" borderId="0" xfId="0" applyFont="1"/>
    <xf numFmtId="4" fontId="29" fillId="0" borderId="0" xfId="0" applyNumberFormat="1" applyFont="1"/>
    <xf numFmtId="0" fontId="29" fillId="0" borderId="0" xfId="0" applyFont="1" applyAlignment="1">
      <alignment horizontal="right"/>
    </xf>
    <xf numFmtId="4" fontId="12" fillId="0" borderId="0" xfId="0" applyNumberFormat="1" applyFont="1"/>
    <xf numFmtId="0" fontId="29" fillId="0" borderId="0" xfId="0" applyFont="1"/>
    <xf numFmtId="4" fontId="3" fillId="0" borderId="0" xfId="0" applyNumberFormat="1" applyFont="1" applyAlignment="1">
      <alignment wrapText="1"/>
    </xf>
    <xf numFmtId="4" fontId="30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/>
    </xf>
    <xf numFmtId="0" fontId="31" fillId="0" borderId="0" xfId="0" applyFont="1"/>
    <xf numFmtId="0" fontId="2" fillId="6" borderId="1" xfId="0" applyFont="1" applyFill="1" applyBorder="1"/>
    <xf numFmtId="4" fontId="6" fillId="5" borderId="1" xfId="0" applyNumberFormat="1" applyFont="1" applyFill="1" applyBorder="1"/>
    <xf numFmtId="4" fontId="2" fillId="6" borderId="1" xfId="0" applyNumberFormat="1" applyFont="1" applyFill="1" applyBorder="1"/>
    <xf numFmtId="4" fontId="24" fillId="6" borderId="1" xfId="0" applyNumberFormat="1" applyFont="1" applyFill="1" applyBorder="1"/>
    <xf numFmtId="0" fontId="11" fillId="6" borderId="1" xfId="0" applyFont="1" applyFill="1" applyBorder="1"/>
    <xf numFmtId="4" fontId="11" fillId="5" borderId="1" xfId="0" applyNumberFormat="1" applyFont="1" applyFill="1" applyBorder="1"/>
    <xf numFmtId="4" fontId="11" fillId="6" borderId="1" xfId="0" applyNumberFormat="1" applyFont="1" applyFill="1" applyBorder="1"/>
    <xf numFmtId="4" fontId="26" fillId="6" borderId="1" xfId="0" applyNumberFormat="1" applyFont="1" applyFill="1" applyBorder="1"/>
    <xf numFmtId="0" fontId="6" fillId="6" borderId="1" xfId="0" applyFont="1" applyFill="1" applyBorder="1"/>
    <xf numFmtId="3" fontId="6" fillId="5" borderId="1" xfId="0" applyNumberFormat="1" applyFont="1" applyFill="1" applyBorder="1"/>
    <xf numFmtId="3" fontId="2" fillId="6" borderId="1" xfId="0" applyNumberFormat="1" applyFont="1" applyFill="1" applyBorder="1"/>
    <xf numFmtId="3" fontId="24" fillId="6" borderId="1" xfId="0" applyNumberFormat="1" applyFont="1" applyFill="1" applyBorder="1"/>
    <xf numFmtId="0" fontId="6" fillId="5" borderId="1" xfId="0" applyFont="1" applyFill="1" applyBorder="1"/>
    <xf numFmtId="4" fontId="2" fillId="3" borderId="1" xfId="0" applyNumberFormat="1" applyFont="1" applyFill="1" applyBorder="1"/>
    <xf numFmtId="4" fontId="2" fillId="5" borderId="1" xfId="0" applyNumberFormat="1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3" fontId="9" fillId="0" borderId="0" xfId="0" applyNumberFormat="1" applyFont="1" applyAlignment="1">
      <alignment horizontal="center"/>
    </xf>
    <xf numFmtId="4" fontId="32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3" fontId="2" fillId="5" borderId="1" xfId="0" applyNumberFormat="1" applyFont="1" applyFill="1" applyBorder="1"/>
    <xf numFmtId="0" fontId="2" fillId="5" borderId="1" xfId="0" applyFont="1" applyFill="1" applyBorder="1"/>
    <xf numFmtId="14" fontId="3" fillId="0" borderId="0" xfId="0" applyNumberFormat="1" applyFont="1" applyAlignment="1">
      <alignment horizontal="center"/>
    </xf>
    <xf numFmtId="4" fontId="26" fillId="0" borderId="0" xfId="0" applyNumberFormat="1" applyFont="1"/>
    <xf numFmtId="3" fontId="24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3" fontId="5" fillId="0" borderId="0" xfId="0" applyNumberFormat="1" applyFont="1"/>
    <xf numFmtId="4" fontId="34" fillId="0" borderId="0" xfId="0" applyNumberFormat="1" applyFont="1"/>
    <xf numFmtId="0" fontId="35" fillId="0" borderId="0" xfId="0" applyFont="1" applyAlignment="1">
      <alignment horizontal="left"/>
    </xf>
    <xf numFmtId="0" fontId="36" fillId="0" borderId="0" xfId="0" applyFont="1"/>
    <xf numFmtId="4" fontId="3" fillId="0" borderId="0" xfId="0" applyNumberFormat="1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8"/>
  <sheetViews>
    <sheetView tabSelected="1" zoomScale="145" zoomScaleNormal="145" zoomScalePageLayoutView="130" workbookViewId="0">
      <selection activeCell="B2" sqref="B2"/>
    </sheetView>
  </sheetViews>
  <sheetFormatPr baseColWidth="10" defaultColWidth="11.42578125" defaultRowHeight="12.75" x14ac:dyDescent="0.2"/>
  <cols>
    <col min="1" max="1" width="7" style="2" bestFit="1" customWidth="1"/>
    <col min="2" max="2" width="10.7109375" style="2" customWidth="1"/>
    <col min="3" max="3" width="31.5703125" style="2" customWidth="1"/>
    <col min="4" max="4" width="11.28515625" style="2" hidden="1" customWidth="1"/>
    <col min="5" max="5" width="10.5703125" style="2" bestFit="1" customWidth="1"/>
    <col min="6" max="7" width="11" style="2" bestFit="1" customWidth="1"/>
    <col min="8" max="8" width="9.140625" style="37" hidden="1" customWidth="1"/>
    <col min="9" max="12" width="12" style="54" hidden="1" customWidth="1"/>
    <col min="13" max="13" width="10.5703125" style="54" hidden="1" customWidth="1"/>
    <col min="14" max="14" width="1.85546875" style="54" customWidth="1"/>
    <col min="15" max="15" width="10.5703125" style="7" customWidth="1"/>
    <col min="16" max="16" width="16" style="3" customWidth="1"/>
    <col min="17" max="17" width="7.85546875" style="3" bestFit="1" customWidth="1"/>
    <col min="18" max="18" width="11.42578125" style="2"/>
    <col min="19" max="19" width="12" style="2" customWidth="1"/>
    <col min="20" max="16384" width="11.42578125" style="2"/>
  </cols>
  <sheetData>
    <row r="1" spans="1:22" ht="18" x14ac:dyDescent="0.25">
      <c r="A1" s="102" t="s">
        <v>38</v>
      </c>
      <c r="C1" s="1"/>
      <c r="E1" s="1"/>
      <c r="F1" s="1"/>
      <c r="G1" s="1"/>
      <c r="H1" s="30"/>
      <c r="I1" s="46"/>
      <c r="J1" s="46"/>
      <c r="K1" s="46"/>
      <c r="L1" s="46"/>
      <c r="M1" s="46"/>
      <c r="N1" s="46"/>
      <c r="O1" s="98"/>
      <c r="S1" s="1"/>
    </row>
    <row r="2" spans="1:22" ht="18" x14ac:dyDescent="0.25">
      <c r="A2" s="102" t="s">
        <v>156</v>
      </c>
      <c r="C2" s="1"/>
      <c r="E2" s="1"/>
      <c r="H2" s="30"/>
      <c r="I2" s="47">
        <v>2026</v>
      </c>
      <c r="J2" s="47">
        <v>2027</v>
      </c>
      <c r="K2" s="47">
        <v>2028</v>
      </c>
      <c r="L2" s="47">
        <v>2029</v>
      </c>
      <c r="M2" s="47">
        <v>2030</v>
      </c>
      <c r="N2" s="47"/>
      <c r="O2" s="99"/>
      <c r="P2" s="13">
        <f ca="1">NOW()</f>
        <v>46132.440932523146</v>
      </c>
      <c r="S2" s="3"/>
    </row>
    <row r="3" spans="1:22" x14ac:dyDescent="0.2">
      <c r="B3" s="3"/>
      <c r="C3" s="3"/>
      <c r="D3" s="3"/>
      <c r="E3" s="3"/>
      <c r="F3" s="3"/>
      <c r="G3" s="3"/>
      <c r="H3" s="31"/>
      <c r="I3" s="48"/>
      <c r="J3" s="48"/>
      <c r="K3" s="48"/>
      <c r="L3" s="48"/>
      <c r="M3" s="48"/>
      <c r="N3" s="48"/>
      <c r="S3" s="3"/>
    </row>
    <row r="4" spans="1:22" ht="15.75" x14ac:dyDescent="0.25">
      <c r="A4" s="20" t="s">
        <v>48</v>
      </c>
      <c r="B4" s="20"/>
      <c r="C4" s="20"/>
      <c r="D4" s="21">
        <f>SUM(D7:D20)</f>
        <v>485149.47</v>
      </c>
      <c r="E4" s="21">
        <f>SUM(E7:E20)</f>
        <v>510300</v>
      </c>
      <c r="F4" s="21">
        <f>SUM(F7:F20)</f>
        <v>515014.45</v>
      </c>
      <c r="G4" s="21">
        <f>E4-F4</f>
        <v>-4714.4500000000116</v>
      </c>
      <c r="H4" s="32"/>
      <c r="I4" s="49">
        <f>SUM(I7:I20)</f>
        <v>513700</v>
      </c>
      <c r="J4" s="49">
        <f t="shared" ref="J4:L4" si="0">SUM(J7:J20)</f>
        <v>513100</v>
      </c>
      <c r="K4" s="49">
        <f t="shared" si="0"/>
        <v>513000</v>
      </c>
      <c r="L4" s="49">
        <f t="shared" si="0"/>
        <v>513800</v>
      </c>
      <c r="M4" s="49">
        <f>SUM(M7:M20)</f>
        <v>515100</v>
      </c>
      <c r="N4" s="56"/>
      <c r="O4" s="17"/>
      <c r="P4" s="9"/>
      <c r="Q4" s="9"/>
      <c r="S4" s="4"/>
      <c r="T4" s="4"/>
      <c r="U4" s="4"/>
      <c r="V4" s="4"/>
    </row>
    <row r="5" spans="1:22" x14ac:dyDescent="0.2">
      <c r="B5" s="6"/>
      <c r="C5" s="6"/>
      <c r="D5" s="3"/>
      <c r="E5" s="3"/>
      <c r="F5" s="92"/>
      <c r="G5" s="95"/>
      <c r="H5" s="31"/>
      <c r="I5" s="48"/>
      <c r="J5" s="48"/>
      <c r="K5" s="48"/>
      <c r="L5" s="48"/>
      <c r="M5" s="48"/>
      <c r="N5" s="48"/>
      <c r="S5" s="3"/>
    </row>
    <row r="6" spans="1:22" x14ac:dyDescent="0.2">
      <c r="A6" s="86" t="s">
        <v>53</v>
      </c>
      <c r="B6" s="86" t="s">
        <v>40</v>
      </c>
      <c r="C6" s="86" t="s">
        <v>0</v>
      </c>
      <c r="D6" s="87" t="s">
        <v>121</v>
      </c>
      <c r="E6" s="87" t="s">
        <v>107</v>
      </c>
      <c r="F6" s="87" t="s">
        <v>149</v>
      </c>
      <c r="G6" s="87" t="s">
        <v>151</v>
      </c>
      <c r="H6" s="33"/>
      <c r="I6" s="88" t="s">
        <v>122</v>
      </c>
      <c r="J6" s="88" t="s">
        <v>126</v>
      </c>
      <c r="K6" s="88" t="s">
        <v>127</v>
      </c>
      <c r="L6" s="88" t="s">
        <v>128</v>
      </c>
      <c r="M6" s="88" t="s">
        <v>129</v>
      </c>
      <c r="N6" s="50"/>
      <c r="O6" s="23"/>
      <c r="Q6" s="16"/>
      <c r="S6" s="8"/>
      <c r="T6"/>
      <c r="U6"/>
      <c r="V6"/>
    </row>
    <row r="7" spans="1:22" x14ac:dyDescent="0.2">
      <c r="A7" s="7">
        <v>212000</v>
      </c>
      <c r="B7" s="29" t="s">
        <v>130</v>
      </c>
      <c r="C7" s="7" t="s">
        <v>137</v>
      </c>
      <c r="D7" s="5">
        <v>0</v>
      </c>
      <c r="E7" s="5">
        <v>0</v>
      </c>
      <c r="F7" s="5">
        <v>0</v>
      </c>
      <c r="G7" s="5">
        <f>E7-F7</f>
        <v>0</v>
      </c>
      <c r="H7" s="35"/>
      <c r="I7" s="51">
        <v>10300</v>
      </c>
      <c r="J7" s="51">
        <v>10000</v>
      </c>
      <c r="K7" s="51">
        <v>10000</v>
      </c>
      <c r="L7" s="51">
        <v>10000</v>
      </c>
      <c r="M7" s="51">
        <v>10000</v>
      </c>
      <c r="N7" s="51"/>
      <c r="O7" s="4">
        <f t="shared" ref="O7:O12" si="1">F7</f>
        <v>0</v>
      </c>
      <c r="P7" s="9"/>
      <c r="Q7" s="9"/>
      <c r="S7" s="8"/>
      <c r="T7"/>
      <c r="U7"/>
      <c r="V7"/>
    </row>
    <row r="8" spans="1:22" x14ac:dyDescent="0.2">
      <c r="A8" s="7">
        <v>212000</v>
      </c>
      <c r="B8" s="29" t="s">
        <v>54</v>
      </c>
      <c r="C8" s="7" t="s">
        <v>39</v>
      </c>
      <c r="D8" s="5">
        <v>1829.55</v>
      </c>
      <c r="E8" s="5">
        <v>2000</v>
      </c>
      <c r="F8" s="5">
        <v>1933.84</v>
      </c>
      <c r="G8" s="5">
        <f t="shared" ref="G8:G20" si="2">E8-F8</f>
        <v>66.160000000000082</v>
      </c>
      <c r="H8" s="35"/>
      <c r="I8" s="51">
        <v>2000</v>
      </c>
      <c r="J8" s="51">
        <v>2000</v>
      </c>
      <c r="K8" s="51">
        <v>2000</v>
      </c>
      <c r="L8" s="51">
        <v>2000</v>
      </c>
      <c r="M8" s="51">
        <v>2000</v>
      </c>
      <c r="N8" s="51"/>
      <c r="O8" s="4">
        <f t="shared" si="1"/>
        <v>1933.84</v>
      </c>
      <c r="P8" s="9"/>
      <c r="Q8" s="9"/>
      <c r="S8" s="8"/>
      <c r="T8"/>
      <c r="U8"/>
      <c r="V8"/>
    </row>
    <row r="9" spans="1:22" x14ac:dyDescent="0.2">
      <c r="A9" s="7">
        <v>212000</v>
      </c>
      <c r="B9" s="29" t="s">
        <v>55</v>
      </c>
      <c r="C9" s="7" t="s">
        <v>1</v>
      </c>
      <c r="D9" s="5">
        <v>6245</v>
      </c>
      <c r="E9" s="5">
        <v>5600</v>
      </c>
      <c r="F9" s="5">
        <v>6351</v>
      </c>
      <c r="G9" s="5">
        <f t="shared" si="2"/>
        <v>-751</v>
      </c>
      <c r="H9" s="35"/>
      <c r="I9" s="51">
        <v>6200</v>
      </c>
      <c r="J9" s="51">
        <v>6200</v>
      </c>
      <c r="K9" s="51">
        <v>6200</v>
      </c>
      <c r="L9" s="51">
        <v>6200</v>
      </c>
      <c r="M9" s="51">
        <v>6200</v>
      </c>
      <c r="N9" s="51"/>
      <c r="O9" s="4">
        <f t="shared" si="1"/>
        <v>6351</v>
      </c>
      <c r="P9" s="9" t="s">
        <v>160</v>
      </c>
      <c r="Q9" s="9"/>
      <c r="S9" s="5"/>
      <c r="T9" s="5"/>
      <c r="U9" s="5"/>
      <c r="V9" s="5"/>
    </row>
    <row r="10" spans="1:22" x14ac:dyDescent="0.2">
      <c r="A10" s="7">
        <v>212000</v>
      </c>
      <c r="B10" s="29" t="s">
        <v>56</v>
      </c>
      <c r="C10" s="7" t="s">
        <v>111</v>
      </c>
      <c r="D10" s="5">
        <v>11500</v>
      </c>
      <c r="E10" s="5">
        <v>0</v>
      </c>
      <c r="F10" s="5">
        <v>0</v>
      </c>
      <c r="G10" s="5">
        <f t="shared" si="2"/>
        <v>0</v>
      </c>
      <c r="H10" s="35"/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/>
      <c r="O10" s="4">
        <f t="shared" si="1"/>
        <v>0</v>
      </c>
      <c r="P10" s="9"/>
      <c r="Q10" s="9"/>
      <c r="S10" s="5"/>
      <c r="T10" s="5"/>
      <c r="U10" s="5"/>
      <c r="V10" s="5"/>
    </row>
    <row r="11" spans="1:22" s="7" customFormat="1" x14ac:dyDescent="0.2">
      <c r="A11" s="7">
        <v>212000</v>
      </c>
      <c r="B11" s="29" t="s">
        <v>57</v>
      </c>
      <c r="C11" s="7" t="s">
        <v>147</v>
      </c>
      <c r="D11" s="5">
        <v>50372.06</v>
      </c>
      <c r="E11" s="5">
        <v>49700</v>
      </c>
      <c r="F11" s="5">
        <v>49616.44</v>
      </c>
      <c r="G11" s="5">
        <f t="shared" si="2"/>
        <v>83.559999999997672</v>
      </c>
      <c r="H11" s="91" t="s">
        <v>150</v>
      </c>
      <c r="I11" s="51">
        <v>45100</v>
      </c>
      <c r="J11" s="51">
        <v>40400</v>
      </c>
      <c r="K11" s="51">
        <v>35700</v>
      </c>
      <c r="L11" s="51">
        <v>31100</v>
      </c>
      <c r="M11" s="51">
        <v>26500</v>
      </c>
      <c r="N11" s="51"/>
      <c r="O11" s="4">
        <f t="shared" si="1"/>
        <v>49616.44</v>
      </c>
      <c r="P11" s="9"/>
      <c r="Q11" s="9"/>
      <c r="S11" s="18"/>
      <c r="T11" s="18"/>
      <c r="U11" s="18"/>
      <c r="V11" s="18"/>
    </row>
    <row r="12" spans="1:22" s="7" customFormat="1" ht="33.75" x14ac:dyDescent="0.2">
      <c r="A12" s="7">
        <v>212000</v>
      </c>
      <c r="B12" s="29" t="s">
        <v>58</v>
      </c>
      <c r="C12" s="7" t="s">
        <v>131</v>
      </c>
      <c r="D12" s="5">
        <v>0</v>
      </c>
      <c r="E12" s="5">
        <v>12800</v>
      </c>
      <c r="F12" s="5">
        <v>20895</v>
      </c>
      <c r="G12" s="5">
        <f t="shared" si="2"/>
        <v>-8095</v>
      </c>
      <c r="H12" s="91">
        <v>11400</v>
      </c>
      <c r="I12" s="51">
        <v>5200</v>
      </c>
      <c r="J12" s="51">
        <v>5200</v>
      </c>
      <c r="K12" s="51">
        <v>5200</v>
      </c>
      <c r="L12" s="51">
        <v>5200</v>
      </c>
      <c r="M12" s="51">
        <v>5200</v>
      </c>
      <c r="N12" s="51"/>
      <c r="O12" s="4">
        <f t="shared" si="1"/>
        <v>20895</v>
      </c>
      <c r="P12" s="67" t="s">
        <v>148</v>
      </c>
      <c r="Q12" s="9"/>
      <c r="S12" s="18"/>
      <c r="T12" s="18"/>
      <c r="U12" s="18"/>
      <c r="V12" s="18"/>
    </row>
    <row r="13" spans="1:22" s="7" customFormat="1" x14ac:dyDescent="0.2">
      <c r="A13" s="7">
        <v>212000</v>
      </c>
      <c r="B13" s="29" t="s">
        <v>59</v>
      </c>
      <c r="C13" s="70" t="s">
        <v>46</v>
      </c>
      <c r="D13" s="85">
        <v>278247.96999999997</v>
      </c>
      <c r="E13" s="84">
        <v>285000</v>
      </c>
      <c r="F13" s="85">
        <f t="shared" ref="F13:F15" si="3">F83</f>
        <v>282051.26207547175</v>
      </c>
      <c r="G13" s="5">
        <f t="shared" si="2"/>
        <v>2948.73792452825</v>
      </c>
      <c r="H13" s="26"/>
      <c r="I13" s="84">
        <f t="shared" ref="I13:M15" si="4">I83</f>
        <v>252512.19512195123</v>
      </c>
      <c r="J13" s="84">
        <f t="shared" si="4"/>
        <v>265492.05182926828</v>
      </c>
      <c r="K13" s="84">
        <f t="shared" si="4"/>
        <v>269990.85365853662</v>
      </c>
      <c r="L13" s="84">
        <f t="shared" si="4"/>
        <v>277865.85365853662</v>
      </c>
      <c r="M13" s="84">
        <f t="shared" si="4"/>
        <v>291310.97560975613</v>
      </c>
      <c r="N13" s="5"/>
      <c r="O13" s="4"/>
      <c r="P13" s="60"/>
      <c r="Q13" s="9"/>
      <c r="S13" s="5"/>
      <c r="T13" s="5"/>
      <c r="U13" s="5"/>
      <c r="V13" s="5"/>
    </row>
    <row r="14" spans="1:22" s="7" customFormat="1" x14ac:dyDescent="0.2">
      <c r="A14" s="7">
        <v>212000</v>
      </c>
      <c r="B14" s="29" t="s">
        <v>60</v>
      </c>
      <c r="C14" s="70" t="s">
        <v>44</v>
      </c>
      <c r="D14" s="85">
        <v>92749.32</v>
      </c>
      <c r="E14" s="84">
        <v>98400</v>
      </c>
      <c r="F14" s="85">
        <f t="shared" si="3"/>
        <v>97345.125849056611</v>
      </c>
      <c r="G14" s="5">
        <f t="shared" si="2"/>
        <v>1054.8741509433894</v>
      </c>
      <c r="H14" s="26"/>
      <c r="I14" s="84">
        <f t="shared" si="4"/>
        <v>122648.78048780488</v>
      </c>
      <c r="J14" s="84">
        <f t="shared" si="4"/>
        <v>128953.28231707317</v>
      </c>
      <c r="K14" s="84">
        <f t="shared" si="4"/>
        <v>131138.41463414635</v>
      </c>
      <c r="L14" s="84">
        <f t="shared" si="4"/>
        <v>134963.41463414635</v>
      </c>
      <c r="M14" s="84">
        <f t="shared" si="4"/>
        <v>141493.90243902439</v>
      </c>
      <c r="N14" s="5"/>
      <c r="O14" s="4"/>
      <c r="P14" s="68" t="s">
        <v>155</v>
      </c>
      <c r="Q14" s="9"/>
      <c r="R14" s="4"/>
      <c r="S14" s="5"/>
      <c r="T14" s="5"/>
      <c r="U14" s="5"/>
      <c r="V14" s="5"/>
    </row>
    <row r="15" spans="1:22" s="7" customFormat="1" x14ac:dyDescent="0.2">
      <c r="A15" s="7">
        <v>212000</v>
      </c>
      <c r="B15" s="29" t="s">
        <v>61</v>
      </c>
      <c r="C15" s="70" t="s">
        <v>45</v>
      </c>
      <c r="D15" s="85">
        <v>23187.33</v>
      </c>
      <c r="E15" s="84">
        <v>17600</v>
      </c>
      <c r="F15" s="85">
        <f t="shared" si="3"/>
        <v>17472.202075471701</v>
      </c>
      <c r="G15" s="5">
        <f t="shared" si="2"/>
        <v>127.79792452829861</v>
      </c>
      <c r="H15" s="26"/>
      <c r="I15" s="84">
        <f t="shared" si="4"/>
        <v>19239.024390243903</v>
      </c>
      <c r="J15" s="84">
        <f t="shared" si="4"/>
        <v>20227.965853658538</v>
      </c>
      <c r="K15" s="84">
        <f t="shared" si="4"/>
        <v>20570.731707317074</v>
      </c>
      <c r="L15" s="84">
        <f t="shared" si="4"/>
        <v>21170.731707317074</v>
      </c>
      <c r="M15" s="84">
        <f t="shared" si="4"/>
        <v>22195.121951219513</v>
      </c>
      <c r="N15" s="5"/>
      <c r="O15" s="4"/>
      <c r="P15" s="68">
        <v>2442.67</v>
      </c>
      <c r="Q15" s="9"/>
      <c r="S15" s="5"/>
      <c r="T15" s="5"/>
      <c r="U15" s="5"/>
      <c r="V15" s="5"/>
    </row>
    <row r="16" spans="1:22" s="7" customFormat="1" x14ac:dyDescent="0.2">
      <c r="A16" s="7">
        <v>212000</v>
      </c>
      <c r="B16" s="29" t="s">
        <v>61</v>
      </c>
      <c r="C16" s="3" t="s">
        <v>162</v>
      </c>
      <c r="D16" s="5">
        <v>9340</v>
      </c>
      <c r="E16" s="5">
        <v>22000</v>
      </c>
      <c r="F16" s="5">
        <f>P15*9</f>
        <v>21984.03</v>
      </c>
      <c r="G16" s="5">
        <f t="shared" si="2"/>
        <v>15.970000000001164</v>
      </c>
      <c r="H16" s="35"/>
      <c r="I16" s="51">
        <f>8*2400</f>
        <v>19200</v>
      </c>
      <c r="J16" s="51">
        <v>10100</v>
      </c>
      <c r="K16" s="51">
        <v>10100</v>
      </c>
      <c r="L16" s="51">
        <v>10100</v>
      </c>
      <c r="M16" s="51">
        <v>10100</v>
      </c>
      <c r="N16" s="51"/>
      <c r="O16" s="4">
        <f>F16</f>
        <v>21984.03</v>
      </c>
      <c r="P16" s="69" t="s">
        <v>28</v>
      </c>
      <c r="Q16" s="61"/>
      <c r="S16" s="5"/>
      <c r="T16" s="5"/>
      <c r="U16" s="5"/>
      <c r="V16" s="5"/>
    </row>
    <row r="17" spans="1:22" s="7" customFormat="1" x14ac:dyDescent="0.2">
      <c r="A17" s="7">
        <v>212000</v>
      </c>
      <c r="B17" s="29" t="s">
        <v>62</v>
      </c>
      <c r="C17" s="9" t="s">
        <v>109</v>
      </c>
      <c r="D17" s="5">
        <v>2335</v>
      </c>
      <c r="E17" s="5">
        <v>0</v>
      </c>
      <c r="F17" s="4">
        <v>0</v>
      </c>
      <c r="G17" s="5">
        <f t="shared" si="2"/>
        <v>0</v>
      </c>
      <c r="H17" s="34"/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/>
      <c r="O17" s="4">
        <f>F17</f>
        <v>0</v>
      </c>
      <c r="P17" s="69">
        <f>F81</f>
        <v>2496.0288679245286</v>
      </c>
      <c r="Q17" s="62"/>
      <c r="S17" s="4"/>
      <c r="T17" s="4"/>
      <c r="U17" s="4"/>
      <c r="V17" s="4"/>
    </row>
    <row r="18" spans="1:22" s="7" customFormat="1" x14ac:dyDescent="0.2">
      <c r="A18" s="7">
        <v>212000</v>
      </c>
      <c r="B18" s="29" t="s">
        <v>63</v>
      </c>
      <c r="C18" s="3" t="s">
        <v>163</v>
      </c>
      <c r="D18" s="5">
        <v>4670</v>
      </c>
      <c r="E18" s="5">
        <v>12200</v>
      </c>
      <c r="F18" s="5">
        <f>P15*5</f>
        <v>12213.35</v>
      </c>
      <c r="G18" s="5">
        <f t="shared" si="2"/>
        <v>-13.350000000000364</v>
      </c>
      <c r="H18" s="35"/>
      <c r="I18" s="51">
        <f>11*2400</f>
        <v>26400</v>
      </c>
      <c r="J18" s="51">
        <f>10*P15</f>
        <v>24426.7</v>
      </c>
      <c r="K18" s="51">
        <f>ROUND(9*P15,-2)</f>
        <v>22000</v>
      </c>
      <c r="L18" s="51">
        <v>15100</v>
      </c>
      <c r="M18" s="51">
        <v>0</v>
      </c>
      <c r="N18" s="51"/>
      <c r="O18" s="4">
        <f>F18</f>
        <v>12213.35</v>
      </c>
      <c r="Q18" s="61"/>
      <c r="S18" s="4"/>
      <c r="T18" s="4"/>
      <c r="U18" s="4"/>
      <c r="V18" s="4"/>
    </row>
    <row r="19" spans="1:22" x14ac:dyDescent="0.2">
      <c r="A19" s="7">
        <v>212000</v>
      </c>
      <c r="B19" s="29" t="s">
        <v>64</v>
      </c>
      <c r="C19" s="3" t="s">
        <v>43</v>
      </c>
      <c r="D19" s="5">
        <v>4670</v>
      </c>
      <c r="E19" s="5">
        <v>4900</v>
      </c>
      <c r="F19" s="5">
        <f>P15*2</f>
        <v>4885.34</v>
      </c>
      <c r="G19" s="5">
        <f t="shared" si="2"/>
        <v>14.659999999999854</v>
      </c>
      <c r="H19" s="35"/>
      <c r="I19" s="51">
        <v>4800</v>
      </c>
      <c r="J19" s="51">
        <v>0</v>
      </c>
      <c r="K19" s="51">
        <v>0</v>
      </c>
      <c r="L19" s="51">
        <v>0</v>
      </c>
      <c r="M19" s="51">
        <v>0</v>
      </c>
      <c r="N19" s="51"/>
      <c r="O19" s="4">
        <f>F19</f>
        <v>4885.34</v>
      </c>
      <c r="Q19" s="61"/>
      <c r="S19" s="5"/>
      <c r="T19" s="5"/>
      <c r="U19" s="5"/>
      <c r="V19" s="5"/>
    </row>
    <row r="20" spans="1:22" x14ac:dyDescent="0.2">
      <c r="A20" s="7">
        <v>910000</v>
      </c>
      <c r="B20" s="29" t="s">
        <v>65</v>
      </c>
      <c r="C20" s="7" t="s">
        <v>2</v>
      </c>
      <c r="D20" s="5">
        <v>3.24</v>
      </c>
      <c r="E20" s="5">
        <v>100</v>
      </c>
      <c r="F20" s="5">
        <v>266.86</v>
      </c>
      <c r="G20" s="5">
        <f t="shared" si="2"/>
        <v>-166.86</v>
      </c>
      <c r="H20" s="35"/>
      <c r="I20" s="51">
        <v>100</v>
      </c>
      <c r="J20" s="51">
        <v>100</v>
      </c>
      <c r="K20" s="51">
        <v>100</v>
      </c>
      <c r="L20" s="51">
        <v>100</v>
      </c>
      <c r="M20" s="51">
        <v>100</v>
      </c>
      <c r="N20" s="51"/>
      <c r="O20" s="4">
        <f>F20</f>
        <v>266.86</v>
      </c>
      <c r="P20" s="9"/>
      <c r="Q20" s="9"/>
      <c r="S20" s="5"/>
      <c r="T20" s="5"/>
      <c r="U20" s="5"/>
      <c r="V20" s="5"/>
    </row>
    <row r="21" spans="1:22" s="7" customFormat="1" ht="12" x14ac:dyDescent="0.2">
      <c r="H21" s="36"/>
      <c r="I21" s="52"/>
      <c r="J21" s="52"/>
      <c r="K21" s="52"/>
      <c r="L21" s="52"/>
      <c r="M21" s="52"/>
      <c r="N21" s="52"/>
      <c r="O21" s="101">
        <f>SUM(O7:O20)</f>
        <v>118145.86</v>
      </c>
      <c r="P21" s="103" t="s">
        <v>157</v>
      </c>
      <c r="Q21" s="3"/>
    </row>
    <row r="22" spans="1:22" ht="15.75" x14ac:dyDescent="0.25">
      <c r="A22" s="20" t="s">
        <v>49</v>
      </c>
      <c r="B22" s="20"/>
      <c r="C22" s="20"/>
      <c r="D22" s="21">
        <f>SUM(D24:D63)</f>
        <v>485149.47000000015</v>
      </c>
      <c r="E22" s="21">
        <f>SUM(E24:E63)</f>
        <v>510300</v>
      </c>
      <c r="F22" s="21">
        <f>SUM(F24:F63)</f>
        <v>515014.45000000007</v>
      </c>
      <c r="G22" s="21">
        <f>SUM(G24:G63)</f>
        <v>-4714.4500000000035</v>
      </c>
      <c r="H22" s="32"/>
      <c r="I22" s="49">
        <f>SUM(I24:I63)</f>
        <v>513700</v>
      </c>
      <c r="J22" s="49">
        <f>SUM(J24:J63)</f>
        <v>513100</v>
      </c>
      <c r="K22" s="49">
        <f>SUM(K24:K63)</f>
        <v>513000</v>
      </c>
      <c r="L22" s="49">
        <f>SUM(L24:L63)</f>
        <v>513800</v>
      </c>
      <c r="M22" s="49">
        <f>SUM(M24:M63)</f>
        <v>515100</v>
      </c>
      <c r="N22" s="56"/>
      <c r="O22" s="17"/>
      <c r="P22" s="9"/>
      <c r="Q22" s="9"/>
      <c r="S22" s="4"/>
      <c r="T22" s="4"/>
      <c r="U22" s="4"/>
      <c r="V22" s="4"/>
    </row>
    <row r="23" spans="1:22" s="19" customFormat="1" x14ac:dyDescent="0.2">
      <c r="A23" s="86" t="s">
        <v>53</v>
      </c>
      <c r="B23" s="86" t="s">
        <v>40</v>
      </c>
      <c r="C23" s="86" t="s">
        <v>0</v>
      </c>
      <c r="D23" s="87" t="s">
        <v>121</v>
      </c>
      <c r="E23" s="87" t="s">
        <v>107</v>
      </c>
      <c r="F23" s="87" t="s">
        <v>149</v>
      </c>
      <c r="G23" s="87" t="s">
        <v>151</v>
      </c>
      <c r="H23" s="33"/>
      <c r="I23" s="88" t="s">
        <v>122</v>
      </c>
      <c r="J23" s="88" t="s">
        <v>126</v>
      </c>
      <c r="K23" s="88" t="s">
        <v>127</v>
      </c>
      <c r="L23" s="88" t="s">
        <v>128</v>
      </c>
      <c r="M23" s="88" t="s">
        <v>129</v>
      </c>
      <c r="N23" s="50"/>
      <c r="O23" s="23"/>
      <c r="P23" s="63"/>
      <c r="Q23" s="64"/>
      <c r="S23" s="23"/>
      <c r="T23" s="23"/>
      <c r="U23" s="23"/>
      <c r="V23" s="23"/>
    </row>
    <row r="24" spans="1:22" x14ac:dyDescent="0.2">
      <c r="A24" s="7">
        <v>212000</v>
      </c>
      <c r="B24" s="29" t="s">
        <v>132</v>
      </c>
      <c r="C24" s="7" t="s">
        <v>133</v>
      </c>
      <c r="D24" s="5">
        <v>0</v>
      </c>
      <c r="E24" s="4">
        <v>0</v>
      </c>
      <c r="F24" s="4">
        <v>0</v>
      </c>
      <c r="G24" s="4">
        <f>E24-F24</f>
        <v>0</v>
      </c>
      <c r="H24" s="34"/>
      <c r="I24" s="53">
        <v>5000</v>
      </c>
      <c r="J24" s="53">
        <v>5000</v>
      </c>
      <c r="K24" s="53">
        <v>5000</v>
      </c>
      <c r="L24" s="53">
        <v>5000</v>
      </c>
      <c r="M24" s="53">
        <v>5000</v>
      </c>
      <c r="N24" s="53"/>
      <c r="O24" s="4"/>
      <c r="P24" s="9"/>
      <c r="Q24" s="9"/>
      <c r="S24" s="18"/>
      <c r="T24" s="18"/>
      <c r="U24" s="18"/>
      <c r="V24" s="18"/>
    </row>
    <row r="25" spans="1:22" ht="13.5" customHeight="1" x14ac:dyDescent="0.2">
      <c r="A25" s="7">
        <v>212000</v>
      </c>
      <c r="B25" s="29" t="s">
        <v>136</v>
      </c>
      <c r="C25" s="7" t="s">
        <v>134</v>
      </c>
      <c r="D25" s="5">
        <v>0</v>
      </c>
      <c r="E25" s="4">
        <v>0</v>
      </c>
      <c r="F25" s="4">
        <v>0</v>
      </c>
      <c r="G25" s="4">
        <f t="shared" ref="G25:G63" si="5">E25-F25</f>
        <v>0</v>
      </c>
      <c r="H25" s="34"/>
      <c r="I25" s="53">
        <v>50000</v>
      </c>
      <c r="J25" s="53">
        <v>50000</v>
      </c>
      <c r="K25" s="53">
        <v>50000</v>
      </c>
      <c r="L25" s="53">
        <v>50000</v>
      </c>
      <c r="M25" s="53">
        <v>50000</v>
      </c>
      <c r="N25" s="53"/>
      <c r="O25" s="4"/>
      <c r="P25" s="67"/>
      <c r="Q25" s="9"/>
      <c r="S25" s="4"/>
      <c r="T25" s="4"/>
      <c r="U25" s="4"/>
      <c r="V25" s="4"/>
    </row>
    <row r="26" spans="1:22" x14ac:dyDescent="0.2">
      <c r="A26" s="7">
        <v>212000</v>
      </c>
      <c r="B26" s="29" t="s">
        <v>66</v>
      </c>
      <c r="C26" s="7" t="s">
        <v>4</v>
      </c>
      <c r="D26" s="5">
        <v>97805.14</v>
      </c>
      <c r="E26" s="4">
        <v>97900</v>
      </c>
      <c r="F26" s="101">
        <v>97805.14</v>
      </c>
      <c r="G26" s="4">
        <f t="shared" si="5"/>
        <v>94.860000000000582</v>
      </c>
      <c r="H26" s="34"/>
      <c r="I26" s="53">
        <v>97900</v>
      </c>
      <c r="J26" s="53">
        <v>97900</v>
      </c>
      <c r="K26" s="53">
        <v>97900</v>
      </c>
      <c r="L26" s="53">
        <v>97900</v>
      </c>
      <c r="M26" s="53">
        <v>97900</v>
      </c>
      <c r="N26" s="53"/>
      <c r="O26" s="9"/>
      <c r="Q26" s="9"/>
      <c r="S26" s="18"/>
      <c r="T26" s="18"/>
      <c r="U26" s="18"/>
      <c r="V26" s="18"/>
    </row>
    <row r="27" spans="1:22" x14ac:dyDescent="0.2">
      <c r="A27" s="7">
        <v>212000</v>
      </c>
      <c r="B27" s="29" t="s">
        <v>67</v>
      </c>
      <c r="C27" s="7" t="s">
        <v>135</v>
      </c>
      <c r="D27" s="5">
        <v>5499.08</v>
      </c>
      <c r="E27" s="4">
        <v>30000</v>
      </c>
      <c r="F27" s="4">
        <v>30585.39</v>
      </c>
      <c r="G27" s="4">
        <f t="shared" si="5"/>
        <v>-585.38999999999942</v>
      </c>
      <c r="H27" s="34"/>
      <c r="I27" s="53">
        <v>8000</v>
      </c>
      <c r="J27" s="53">
        <v>8000</v>
      </c>
      <c r="K27" s="53">
        <v>8000</v>
      </c>
      <c r="L27" s="53">
        <v>8000</v>
      </c>
      <c r="M27" s="53">
        <v>8000</v>
      </c>
      <c r="N27" s="53"/>
      <c r="O27" s="9" t="s">
        <v>152</v>
      </c>
      <c r="Q27" s="9"/>
      <c r="S27" s="4"/>
      <c r="T27" s="4"/>
      <c r="U27" s="4"/>
      <c r="V27" s="4"/>
    </row>
    <row r="28" spans="1:22" ht="12" customHeight="1" x14ac:dyDescent="0.2">
      <c r="A28" s="7">
        <v>212000</v>
      </c>
      <c r="B28" s="29" t="s">
        <v>68</v>
      </c>
      <c r="C28" s="7" t="s">
        <v>3</v>
      </c>
      <c r="D28" s="5">
        <v>3022.04</v>
      </c>
      <c r="E28" s="4">
        <v>5000</v>
      </c>
      <c r="F28" s="4">
        <v>4720.0600000000004</v>
      </c>
      <c r="G28" s="4">
        <f t="shared" si="5"/>
        <v>279.9399999999996</v>
      </c>
      <c r="H28" s="34"/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/>
      <c r="O28" s="9"/>
      <c r="Q28" s="9"/>
      <c r="S28" s="4"/>
      <c r="T28" s="4"/>
      <c r="U28" s="4"/>
      <c r="V28" s="4"/>
    </row>
    <row r="29" spans="1:22" ht="13.5" customHeight="1" x14ac:dyDescent="0.2">
      <c r="A29" s="7">
        <v>212000</v>
      </c>
      <c r="B29" s="29" t="s">
        <v>69</v>
      </c>
      <c r="C29" s="7" t="s">
        <v>34</v>
      </c>
      <c r="D29" s="5">
        <v>47747.37</v>
      </c>
      <c r="E29" s="4">
        <v>28000</v>
      </c>
      <c r="F29" s="4">
        <v>27087.67</v>
      </c>
      <c r="G29" s="4">
        <f t="shared" si="5"/>
        <v>912.33000000000175</v>
      </c>
      <c r="H29" s="34"/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/>
      <c r="O29" s="67" t="s">
        <v>153</v>
      </c>
      <c r="Q29" s="9"/>
      <c r="S29" s="4"/>
      <c r="T29" s="4"/>
      <c r="U29" s="4"/>
      <c r="V29" s="4"/>
    </row>
    <row r="30" spans="1:22" ht="12" customHeight="1" x14ac:dyDescent="0.2">
      <c r="A30" s="7">
        <v>212000</v>
      </c>
      <c r="B30" s="29" t="s">
        <v>70</v>
      </c>
      <c r="C30" s="7" t="s">
        <v>5</v>
      </c>
      <c r="D30" s="5">
        <v>6748.03</v>
      </c>
      <c r="E30" s="4">
        <v>7000</v>
      </c>
      <c r="F30" s="4">
        <v>6729.11</v>
      </c>
      <c r="G30" s="4">
        <f t="shared" si="5"/>
        <v>270.89000000000033</v>
      </c>
      <c r="H30" s="34"/>
      <c r="I30" s="53">
        <v>7000</v>
      </c>
      <c r="J30" s="53">
        <v>7000</v>
      </c>
      <c r="K30" s="53">
        <v>7000</v>
      </c>
      <c r="L30" s="53">
        <v>7000</v>
      </c>
      <c r="M30" s="53">
        <v>7000</v>
      </c>
      <c r="N30" s="53"/>
      <c r="O30" s="9"/>
      <c r="Q30" s="9"/>
      <c r="S30" s="4"/>
      <c r="T30" s="4"/>
      <c r="U30" s="4"/>
      <c r="V30" s="4"/>
    </row>
    <row r="31" spans="1:22" ht="12" customHeight="1" x14ac:dyDescent="0.2">
      <c r="A31" s="7">
        <v>212000</v>
      </c>
      <c r="B31" s="29" t="s">
        <v>71</v>
      </c>
      <c r="C31" s="7" t="s">
        <v>6</v>
      </c>
      <c r="D31" s="5">
        <v>98.19</v>
      </c>
      <c r="E31" s="4">
        <v>500</v>
      </c>
      <c r="F31" s="4">
        <v>311.93</v>
      </c>
      <c r="G31" s="4">
        <f t="shared" si="5"/>
        <v>188.07</v>
      </c>
      <c r="H31" s="34"/>
      <c r="I31" s="53">
        <v>500</v>
      </c>
      <c r="J31" s="53">
        <v>500</v>
      </c>
      <c r="K31" s="53">
        <v>500</v>
      </c>
      <c r="L31" s="53">
        <v>500</v>
      </c>
      <c r="M31" s="53">
        <v>500</v>
      </c>
      <c r="N31" s="53"/>
      <c r="O31" s="9"/>
      <c r="Q31" s="9"/>
      <c r="S31" s="4"/>
      <c r="T31" s="4"/>
      <c r="U31" s="4"/>
      <c r="V31" s="4"/>
    </row>
    <row r="32" spans="1:22" ht="12" customHeight="1" x14ac:dyDescent="0.2">
      <c r="A32" s="7">
        <v>212000</v>
      </c>
      <c r="B32" s="29" t="s">
        <v>72</v>
      </c>
      <c r="C32" s="7" t="s">
        <v>7</v>
      </c>
      <c r="D32" s="5">
        <v>810.32</v>
      </c>
      <c r="E32" s="4">
        <v>1000</v>
      </c>
      <c r="F32" s="4">
        <v>722.35</v>
      </c>
      <c r="G32" s="4">
        <f t="shared" si="5"/>
        <v>277.64999999999998</v>
      </c>
      <c r="H32" s="34"/>
      <c r="I32" s="53">
        <v>1000</v>
      </c>
      <c r="J32" s="53">
        <v>1000</v>
      </c>
      <c r="K32" s="53">
        <v>1000</v>
      </c>
      <c r="L32" s="53">
        <v>1000</v>
      </c>
      <c r="M32" s="53">
        <v>1000</v>
      </c>
      <c r="N32" s="53"/>
      <c r="O32" s="9"/>
      <c r="Q32" s="9"/>
      <c r="S32" s="4"/>
      <c r="T32" s="4"/>
      <c r="U32" s="4"/>
      <c r="V32" s="4"/>
    </row>
    <row r="33" spans="1:22" ht="12" customHeight="1" x14ac:dyDescent="0.2">
      <c r="A33" s="7">
        <v>212000</v>
      </c>
      <c r="B33" s="29" t="s">
        <v>73</v>
      </c>
      <c r="C33" s="7" t="s">
        <v>104</v>
      </c>
      <c r="D33" s="5">
        <v>108491.62</v>
      </c>
      <c r="E33" s="4">
        <v>121000</v>
      </c>
      <c r="F33" s="4">
        <v>117957.58</v>
      </c>
      <c r="G33" s="4">
        <f t="shared" si="5"/>
        <v>3042.4199999999983</v>
      </c>
      <c r="H33" s="34"/>
      <c r="I33" s="53">
        <v>120500</v>
      </c>
      <c r="J33" s="53">
        <f>ROUND(I33*1.01,-2)</f>
        <v>121700</v>
      </c>
      <c r="K33" s="53">
        <f>ROUND(J33*1.01,-2)</f>
        <v>122900</v>
      </c>
      <c r="L33" s="53">
        <f t="shared" ref="L33:M33" si="6">ROUND(K33*1.02,-2)</f>
        <v>125400</v>
      </c>
      <c r="M33" s="53">
        <f t="shared" si="6"/>
        <v>127900</v>
      </c>
      <c r="N33" s="53"/>
      <c r="O33" s="9"/>
      <c r="Q33" s="9"/>
      <c r="S33" s="4"/>
      <c r="T33" s="4"/>
      <c r="U33" s="4"/>
      <c r="V33" s="4"/>
    </row>
    <row r="34" spans="1:22" ht="12" hidden="1" customHeight="1" x14ac:dyDescent="0.2">
      <c r="A34" s="7">
        <v>212000</v>
      </c>
      <c r="B34" s="29" t="s">
        <v>74</v>
      </c>
      <c r="C34" s="7" t="s">
        <v>41</v>
      </c>
      <c r="D34" s="5">
        <v>0</v>
      </c>
      <c r="E34" s="4">
        <v>0</v>
      </c>
      <c r="F34" s="4">
        <v>0</v>
      </c>
      <c r="G34" s="4">
        <f t="shared" si="5"/>
        <v>0</v>
      </c>
      <c r="H34" s="34"/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/>
      <c r="O34" s="9"/>
      <c r="Q34" s="9"/>
      <c r="S34" s="4"/>
      <c r="T34" s="4"/>
      <c r="U34" s="4"/>
      <c r="V34" s="4"/>
    </row>
    <row r="35" spans="1:22" ht="12" customHeight="1" x14ac:dyDescent="0.2">
      <c r="A35" s="7">
        <v>212000</v>
      </c>
      <c r="B35" s="29" t="s">
        <v>75</v>
      </c>
      <c r="C35" s="7" t="s">
        <v>8</v>
      </c>
      <c r="D35" s="5">
        <v>3992.1</v>
      </c>
      <c r="E35" s="4">
        <v>4500</v>
      </c>
      <c r="F35" s="4">
        <v>3987.63</v>
      </c>
      <c r="G35" s="4">
        <f t="shared" si="5"/>
        <v>512.36999999999989</v>
      </c>
      <c r="H35" s="34"/>
      <c r="I35" s="53">
        <v>4500</v>
      </c>
      <c r="J35" s="53">
        <f t="shared" ref="J35:M35" si="7">ROUND(I35*1.02,-2)</f>
        <v>4600</v>
      </c>
      <c r="K35" s="53">
        <f t="shared" si="7"/>
        <v>4700</v>
      </c>
      <c r="L35" s="53">
        <f t="shared" si="7"/>
        <v>4800</v>
      </c>
      <c r="M35" s="53">
        <f t="shared" si="7"/>
        <v>4900</v>
      </c>
      <c r="N35" s="53"/>
      <c r="O35" s="9"/>
      <c r="Q35" s="9"/>
      <c r="S35" s="4"/>
      <c r="T35" s="4"/>
      <c r="U35" s="4"/>
      <c r="V35" s="4"/>
    </row>
    <row r="36" spans="1:22" ht="12" customHeight="1" x14ac:dyDescent="0.2">
      <c r="A36" s="7">
        <v>212000</v>
      </c>
      <c r="B36" s="29" t="s">
        <v>76</v>
      </c>
      <c r="C36" s="7" t="s">
        <v>9</v>
      </c>
      <c r="D36" s="5">
        <v>23059.279999999999</v>
      </c>
      <c r="E36" s="4">
        <v>24300</v>
      </c>
      <c r="F36" s="4">
        <v>25131.75</v>
      </c>
      <c r="G36" s="4">
        <f t="shared" si="5"/>
        <v>-831.75</v>
      </c>
      <c r="H36" s="34"/>
      <c r="I36" s="53">
        <v>24300</v>
      </c>
      <c r="J36" s="53">
        <f t="shared" ref="J36:M36" si="8">ROUND(I36*1.02,-2)</f>
        <v>24800</v>
      </c>
      <c r="K36" s="53">
        <f t="shared" si="8"/>
        <v>25300</v>
      </c>
      <c r="L36" s="53">
        <f t="shared" si="8"/>
        <v>25800</v>
      </c>
      <c r="M36" s="53">
        <f t="shared" si="8"/>
        <v>26300</v>
      </c>
      <c r="N36" s="53"/>
      <c r="O36" s="9"/>
      <c r="Q36" s="9"/>
      <c r="S36" s="4"/>
      <c r="T36" s="4"/>
      <c r="U36" s="4"/>
      <c r="V36" s="4"/>
    </row>
    <row r="37" spans="1:22" ht="12" customHeight="1" x14ac:dyDescent="0.2">
      <c r="A37" s="7">
        <v>212000</v>
      </c>
      <c r="B37" s="29" t="s">
        <v>77</v>
      </c>
      <c r="C37" s="7" t="s">
        <v>10</v>
      </c>
      <c r="D37" s="5">
        <v>8046.78</v>
      </c>
      <c r="E37" s="4">
        <v>12000</v>
      </c>
      <c r="F37" s="4">
        <v>11088.11</v>
      </c>
      <c r="G37" s="4">
        <f t="shared" si="5"/>
        <v>911.88999999999942</v>
      </c>
      <c r="H37" s="34"/>
      <c r="I37" s="53">
        <v>9000</v>
      </c>
      <c r="J37" s="53">
        <v>9000</v>
      </c>
      <c r="K37" s="53">
        <v>9000</v>
      </c>
      <c r="L37" s="53">
        <v>9000</v>
      </c>
      <c r="M37" s="53">
        <v>9000</v>
      </c>
      <c r="N37" s="53"/>
      <c r="O37" s="9" t="s">
        <v>112</v>
      </c>
      <c r="Q37" s="9"/>
      <c r="S37" s="4"/>
      <c r="T37" s="4"/>
      <c r="U37" s="4"/>
      <c r="V37" s="4"/>
    </row>
    <row r="38" spans="1:22" ht="12" customHeight="1" x14ac:dyDescent="0.2">
      <c r="A38" s="7">
        <v>212000</v>
      </c>
      <c r="B38" s="29" t="s">
        <v>78</v>
      </c>
      <c r="C38" s="7" t="s">
        <v>123</v>
      </c>
      <c r="D38" s="5">
        <v>25604.93</v>
      </c>
      <c r="E38" s="4">
        <v>38000</v>
      </c>
      <c r="F38" s="4">
        <v>52964.94</v>
      </c>
      <c r="G38" s="4">
        <f t="shared" si="5"/>
        <v>-14964.940000000002</v>
      </c>
      <c r="H38" s="34"/>
      <c r="I38" s="53">
        <v>40000</v>
      </c>
      <c r="J38" s="53">
        <v>40000</v>
      </c>
      <c r="K38" s="53">
        <v>40000</v>
      </c>
      <c r="L38" s="53">
        <v>40000</v>
      </c>
      <c r="M38" s="53">
        <v>40000</v>
      </c>
      <c r="N38" s="53"/>
      <c r="O38" s="9" t="s">
        <v>159</v>
      </c>
      <c r="Q38" s="9"/>
      <c r="S38" s="4"/>
      <c r="T38" s="4"/>
      <c r="U38" s="4"/>
      <c r="V38" s="4"/>
    </row>
    <row r="39" spans="1:22" ht="12" customHeight="1" x14ac:dyDescent="0.2">
      <c r="A39" s="7">
        <v>212000</v>
      </c>
      <c r="B39" s="29" t="s">
        <v>79</v>
      </c>
      <c r="C39" s="7" t="s">
        <v>11</v>
      </c>
      <c r="D39" s="5">
        <v>17475.7</v>
      </c>
      <c r="E39" s="4">
        <v>15000</v>
      </c>
      <c r="F39" s="4">
        <v>18431.57</v>
      </c>
      <c r="G39" s="4">
        <f t="shared" si="5"/>
        <v>-3431.5699999999997</v>
      </c>
      <c r="H39" s="34"/>
      <c r="I39" s="53">
        <v>30000</v>
      </c>
      <c r="J39" s="53">
        <v>30000</v>
      </c>
      <c r="K39" s="53">
        <v>30000</v>
      </c>
      <c r="L39" s="53">
        <v>30000</v>
      </c>
      <c r="M39" s="53">
        <v>30000</v>
      </c>
      <c r="N39" s="53"/>
      <c r="O39" s="9" t="s">
        <v>146</v>
      </c>
      <c r="Q39" s="9"/>
      <c r="S39" s="4"/>
      <c r="T39" s="4"/>
      <c r="U39" s="4"/>
      <c r="V39" s="4"/>
    </row>
    <row r="40" spans="1:22" ht="12" customHeight="1" x14ac:dyDescent="0.2">
      <c r="A40" s="7">
        <v>212000</v>
      </c>
      <c r="B40" s="29" t="s">
        <v>80</v>
      </c>
      <c r="C40" s="7" t="s">
        <v>12</v>
      </c>
      <c r="D40" s="5">
        <v>5654.69</v>
      </c>
      <c r="E40" s="4">
        <v>7000</v>
      </c>
      <c r="F40" s="4">
        <v>6850.3</v>
      </c>
      <c r="G40" s="4">
        <f t="shared" si="5"/>
        <v>149.69999999999982</v>
      </c>
      <c r="H40" s="34"/>
      <c r="I40" s="53">
        <v>7000</v>
      </c>
      <c r="J40" s="53">
        <v>7000</v>
      </c>
      <c r="K40" s="53">
        <v>7000</v>
      </c>
      <c r="L40" s="53">
        <v>7000</v>
      </c>
      <c r="M40" s="53">
        <v>7000</v>
      </c>
      <c r="N40" s="53"/>
      <c r="O40" s="9" t="s">
        <v>113</v>
      </c>
      <c r="Q40" s="9"/>
      <c r="S40" s="4"/>
      <c r="T40" s="4"/>
      <c r="U40" s="4"/>
      <c r="V40" s="4"/>
    </row>
    <row r="41" spans="1:22" ht="12" customHeight="1" x14ac:dyDescent="0.2">
      <c r="A41" s="7">
        <v>212000</v>
      </c>
      <c r="B41" s="29" t="s">
        <v>81</v>
      </c>
      <c r="C41" s="7" t="s">
        <v>13</v>
      </c>
      <c r="D41" s="5">
        <v>4018</v>
      </c>
      <c r="E41" s="4">
        <v>5000</v>
      </c>
      <c r="F41" s="4">
        <v>4991.53</v>
      </c>
      <c r="G41" s="4">
        <f t="shared" si="5"/>
        <v>8.4700000000002547</v>
      </c>
      <c r="H41" s="34"/>
      <c r="I41" s="53">
        <v>5000</v>
      </c>
      <c r="J41" s="53">
        <v>5000</v>
      </c>
      <c r="K41" s="53">
        <v>5000</v>
      </c>
      <c r="L41" s="53">
        <v>5000</v>
      </c>
      <c r="M41" s="53">
        <v>5000</v>
      </c>
      <c r="N41" s="53"/>
      <c r="O41" s="9" t="s">
        <v>113</v>
      </c>
      <c r="Q41" s="9"/>
      <c r="S41" s="4"/>
      <c r="T41" s="4"/>
      <c r="U41" s="4"/>
      <c r="V41" s="4"/>
    </row>
    <row r="42" spans="1:22" ht="12" customHeight="1" x14ac:dyDescent="0.2">
      <c r="A42" s="7">
        <v>212000</v>
      </c>
      <c r="B42" s="29" t="s">
        <v>82</v>
      </c>
      <c r="C42" s="7" t="s">
        <v>14</v>
      </c>
      <c r="D42" s="5">
        <v>123.15</v>
      </c>
      <c r="E42" s="4">
        <v>300</v>
      </c>
      <c r="F42" s="4">
        <v>227.01</v>
      </c>
      <c r="G42" s="4">
        <f t="shared" si="5"/>
        <v>72.990000000000009</v>
      </c>
      <c r="H42" s="34"/>
      <c r="I42" s="53">
        <v>300</v>
      </c>
      <c r="J42" s="53">
        <v>300</v>
      </c>
      <c r="K42" s="53">
        <v>300</v>
      </c>
      <c r="L42" s="53">
        <v>300</v>
      </c>
      <c r="M42" s="53">
        <v>300</v>
      </c>
      <c r="N42" s="53"/>
      <c r="O42" s="9"/>
      <c r="Q42" s="9"/>
      <c r="S42" s="4"/>
      <c r="T42" s="4"/>
      <c r="U42" s="4"/>
      <c r="V42" s="4"/>
    </row>
    <row r="43" spans="1:22" ht="12" customHeight="1" x14ac:dyDescent="0.2">
      <c r="A43" s="7">
        <v>212000</v>
      </c>
      <c r="B43" s="29" t="s">
        <v>83</v>
      </c>
      <c r="C43" s="7" t="s">
        <v>36</v>
      </c>
      <c r="D43" s="5">
        <v>2144.52</v>
      </c>
      <c r="E43" s="4">
        <v>1900</v>
      </c>
      <c r="F43" s="4">
        <v>1695.09</v>
      </c>
      <c r="G43" s="4">
        <f t="shared" si="5"/>
        <v>204.91000000000008</v>
      </c>
      <c r="H43" s="34"/>
      <c r="I43" s="53">
        <v>1900</v>
      </c>
      <c r="J43" s="53">
        <v>1900</v>
      </c>
      <c r="K43" s="53">
        <v>1900</v>
      </c>
      <c r="L43" s="53">
        <v>1900</v>
      </c>
      <c r="M43" s="53">
        <v>1900</v>
      </c>
      <c r="N43" s="53"/>
      <c r="O43" s="9"/>
      <c r="Q43" s="9"/>
      <c r="S43" s="4"/>
      <c r="T43" s="4"/>
      <c r="U43" s="4"/>
      <c r="V43" s="4"/>
    </row>
    <row r="44" spans="1:22" ht="12" customHeight="1" x14ac:dyDescent="0.2">
      <c r="A44" s="7">
        <v>212000</v>
      </c>
      <c r="B44" s="29" t="s">
        <v>84</v>
      </c>
      <c r="C44" s="7" t="s">
        <v>15</v>
      </c>
      <c r="D44" s="5">
        <v>58976.46</v>
      </c>
      <c r="E44" s="4">
        <v>53500</v>
      </c>
      <c r="F44" s="4">
        <v>49280.83</v>
      </c>
      <c r="G44" s="4">
        <f t="shared" si="5"/>
        <v>4219.1699999999983</v>
      </c>
      <c r="H44" s="4"/>
      <c r="I44" s="53">
        <v>42600</v>
      </c>
      <c r="J44" s="53">
        <v>39900</v>
      </c>
      <c r="K44" s="53">
        <v>37300</v>
      </c>
      <c r="L44" s="53">
        <v>34400</v>
      </c>
      <c r="M44" s="53">
        <v>31900</v>
      </c>
      <c r="N44" s="53"/>
      <c r="O44" s="9"/>
      <c r="Q44" s="9"/>
      <c r="S44" s="18"/>
      <c r="T44" s="18"/>
      <c r="U44" s="18"/>
      <c r="V44" s="18"/>
    </row>
    <row r="45" spans="1:22" ht="12" customHeight="1" x14ac:dyDescent="0.2">
      <c r="A45" s="7">
        <v>212000</v>
      </c>
      <c r="B45" s="29" t="s">
        <v>85</v>
      </c>
      <c r="C45" s="7" t="s">
        <v>16</v>
      </c>
      <c r="D45" s="5">
        <v>11305.01</v>
      </c>
      <c r="E45" s="4">
        <v>11900</v>
      </c>
      <c r="F45" s="4">
        <v>11502.37</v>
      </c>
      <c r="G45" s="4">
        <f t="shared" si="5"/>
        <v>397.6299999999992</v>
      </c>
      <c r="H45" s="34"/>
      <c r="I45" s="53">
        <v>11700</v>
      </c>
      <c r="J45" s="53">
        <v>11900</v>
      </c>
      <c r="K45" s="53">
        <v>12100</v>
      </c>
      <c r="L45" s="53">
        <v>12300</v>
      </c>
      <c r="M45" s="53">
        <v>12500</v>
      </c>
      <c r="N45" s="53"/>
      <c r="O45" s="9"/>
      <c r="Q45" s="9"/>
      <c r="S45" s="4"/>
      <c r="T45" s="4"/>
      <c r="U45" s="4"/>
      <c r="V45" s="4"/>
    </row>
    <row r="46" spans="1:22" ht="12.75" customHeight="1" x14ac:dyDescent="0.2">
      <c r="A46" s="7">
        <v>212000</v>
      </c>
      <c r="B46" s="29" t="s">
        <v>86</v>
      </c>
      <c r="C46" s="7" t="s">
        <v>17</v>
      </c>
      <c r="D46" s="5">
        <v>10558.06</v>
      </c>
      <c r="E46" s="4">
        <v>11600</v>
      </c>
      <c r="F46" s="4">
        <v>12566.34</v>
      </c>
      <c r="G46" s="4">
        <f t="shared" si="5"/>
        <v>-966.34000000000015</v>
      </c>
      <c r="H46" s="34"/>
      <c r="I46" s="53">
        <v>12600</v>
      </c>
      <c r="J46" s="53">
        <v>12600</v>
      </c>
      <c r="K46" s="53">
        <v>12800</v>
      </c>
      <c r="L46" s="53">
        <v>12800</v>
      </c>
      <c r="M46" s="53">
        <v>13000</v>
      </c>
      <c r="N46" s="53"/>
      <c r="O46" s="104" t="s">
        <v>154</v>
      </c>
      <c r="Q46" s="9"/>
      <c r="S46" s="4"/>
      <c r="T46" s="4"/>
      <c r="U46" s="4"/>
      <c r="V46" s="4"/>
    </row>
    <row r="47" spans="1:22" ht="12" customHeight="1" x14ac:dyDescent="0.2">
      <c r="A47" s="7">
        <v>212000</v>
      </c>
      <c r="B47" s="29" t="s">
        <v>87</v>
      </c>
      <c r="C47" s="7" t="s">
        <v>18</v>
      </c>
      <c r="D47" s="5">
        <v>1970.63</v>
      </c>
      <c r="E47" s="4">
        <v>2000</v>
      </c>
      <c r="F47" s="4">
        <v>2546.6999999999998</v>
      </c>
      <c r="G47" s="4">
        <f t="shared" si="5"/>
        <v>-546.69999999999982</v>
      </c>
      <c r="H47" s="34"/>
      <c r="I47" s="53">
        <v>2500</v>
      </c>
      <c r="J47" s="53">
        <v>2500</v>
      </c>
      <c r="K47" s="53">
        <v>2500</v>
      </c>
      <c r="L47" s="53">
        <v>2800</v>
      </c>
      <c r="M47" s="53">
        <v>2800</v>
      </c>
      <c r="N47" s="53"/>
      <c r="O47" s="9"/>
      <c r="Q47" s="9"/>
      <c r="S47" s="4"/>
      <c r="T47" s="4"/>
      <c r="U47" s="4"/>
      <c r="V47" s="4"/>
    </row>
    <row r="48" spans="1:22" ht="12" customHeight="1" x14ac:dyDescent="0.2">
      <c r="A48" s="7">
        <v>212000</v>
      </c>
      <c r="B48" s="29" t="s">
        <v>88</v>
      </c>
      <c r="C48" s="7" t="s">
        <v>52</v>
      </c>
      <c r="D48" s="5">
        <v>413.28</v>
      </c>
      <c r="E48" s="4">
        <v>1000</v>
      </c>
      <c r="F48" s="4">
        <v>516.6</v>
      </c>
      <c r="G48" s="4">
        <f t="shared" si="5"/>
        <v>483.4</v>
      </c>
      <c r="H48" s="34"/>
      <c r="I48" s="53">
        <v>500</v>
      </c>
      <c r="J48" s="53">
        <v>500</v>
      </c>
      <c r="K48" s="53">
        <v>500</v>
      </c>
      <c r="L48" s="53">
        <v>500</v>
      </c>
      <c r="M48" s="53">
        <v>500</v>
      </c>
      <c r="N48" s="53"/>
      <c r="O48" s="9"/>
      <c r="Q48" s="9"/>
      <c r="S48" s="4"/>
      <c r="T48" s="4"/>
      <c r="U48" s="4"/>
      <c r="V48" s="4"/>
    </row>
    <row r="49" spans="1:22" ht="12" customHeight="1" x14ac:dyDescent="0.2">
      <c r="A49" s="7">
        <v>212000</v>
      </c>
      <c r="B49" s="29" t="s">
        <v>89</v>
      </c>
      <c r="C49" s="7" t="s">
        <v>19</v>
      </c>
      <c r="D49" s="5">
        <v>72.739999999999995</v>
      </c>
      <c r="E49" s="4">
        <v>1700</v>
      </c>
      <c r="F49" s="4">
        <v>17.95</v>
      </c>
      <c r="G49" s="4">
        <f t="shared" si="5"/>
        <v>1682.05</v>
      </c>
      <c r="H49" s="34"/>
      <c r="I49" s="53">
        <v>1700</v>
      </c>
      <c r="J49" s="53">
        <v>1700</v>
      </c>
      <c r="K49" s="53">
        <v>1700</v>
      </c>
      <c r="L49" s="53">
        <v>1700</v>
      </c>
      <c r="M49" s="53">
        <v>1700</v>
      </c>
      <c r="N49" s="53"/>
      <c r="O49" s="9"/>
      <c r="Q49" s="9"/>
      <c r="S49" s="4"/>
      <c r="T49" s="4"/>
      <c r="U49" s="4"/>
      <c r="V49" s="4"/>
    </row>
    <row r="50" spans="1:22" ht="12" customHeight="1" x14ac:dyDescent="0.2">
      <c r="A50" s="7">
        <v>212000</v>
      </c>
      <c r="B50" s="29" t="s">
        <v>90</v>
      </c>
      <c r="C50" s="7" t="s">
        <v>110</v>
      </c>
      <c r="D50" s="5">
        <v>21155.35</v>
      </c>
      <c r="E50" s="4">
        <v>10000</v>
      </c>
      <c r="F50" s="4">
        <v>9646.2099999999991</v>
      </c>
      <c r="G50" s="4">
        <f t="shared" si="5"/>
        <v>353.79000000000087</v>
      </c>
      <c r="H50" s="34"/>
      <c r="I50" s="53">
        <v>10000</v>
      </c>
      <c r="J50" s="53">
        <v>10000</v>
      </c>
      <c r="K50" s="53">
        <v>10000</v>
      </c>
      <c r="L50" s="53">
        <v>10000</v>
      </c>
      <c r="M50" s="53">
        <v>10000</v>
      </c>
      <c r="N50" s="53"/>
      <c r="O50" s="9" t="s">
        <v>106</v>
      </c>
      <c r="Q50" s="9"/>
      <c r="S50" s="4"/>
      <c r="T50" s="4"/>
      <c r="U50" s="4"/>
      <c r="V50" s="4"/>
    </row>
    <row r="51" spans="1:22" ht="12" customHeight="1" x14ac:dyDescent="0.2">
      <c r="A51" s="7">
        <v>212000</v>
      </c>
      <c r="B51" s="29" t="s">
        <v>91</v>
      </c>
      <c r="C51" s="7" t="s">
        <v>42</v>
      </c>
      <c r="D51" s="5">
        <v>7020.44</v>
      </c>
      <c r="E51" s="4">
        <v>8000</v>
      </c>
      <c r="F51" s="4">
        <v>7126.74</v>
      </c>
      <c r="G51" s="4">
        <f t="shared" si="5"/>
        <v>873.26000000000022</v>
      </c>
      <c r="H51" s="34"/>
      <c r="I51" s="53">
        <v>8000</v>
      </c>
      <c r="J51" s="53">
        <v>8000</v>
      </c>
      <c r="K51" s="53">
        <v>8200</v>
      </c>
      <c r="L51" s="53">
        <v>8200</v>
      </c>
      <c r="M51" s="53">
        <v>8400</v>
      </c>
      <c r="N51" s="53"/>
      <c r="O51" s="9" t="s">
        <v>161</v>
      </c>
      <c r="Q51" s="9"/>
      <c r="S51" s="4"/>
      <c r="T51" s="4"/>
      <c r="U51" s="4"/>
      <c r="V51" s="4"/>
    </row>
    <row r="52" spans="1:22" ht="12" customHeight="1" x14ac:dyDescent="0.2">
      <c r="A52" s="7">
        <v>212000</v>
      </c>
      <c r="B52" s="29" t="s">
        <v>92</v>
      </c>
      <c r="C52" s="7" t="s">
        <v>33</v>
      </c>
      <c r="D52" s="5">
        <v>0</v>
      </c>
      <c r="E52" s="4">
        <v>400</v>
      </c>
      <c r="F52" s="4">
        <v>0</v>
      </c>
      <c r="G52" s="4">
        <f t="shared" si="5"/>
        <v>400</v>
      </c>
      <c r="H52" s="34"/>
      <c r="I52" s="53">
        <v>400</v>
      </c>
      <c r="J52" s="53">
        <v>400</v>
      </c>
      <c r="K52" s="53">
        <v>400</v>
      </c>
      <c r="L52" s="53">
        <v>400</v>
      </c>
      <c r="M52" s="53">
        <v>400</v>
      </c>
      <c r="N52" s="53"/>
      <c r="O52" s="4"/>
      <c r="P52" s="9"/>
      <c r="Q52" s="9"/>
      <c r="S52" s="4"/>
      <c r="T52" s="4"/>
      <c r="U52" s="4"/>
      <c r="V52" s="4"/>
    </row>
    <row r="53" spans="1:22" ht="12" customHeight="1" x14ac:dyDescent="0.2">
      <c r="A53" s="7">
        <v>212000</v>
      </c>
      <c r="B53" s="29" t="s">
        <v>93</v>
      </c>
      <c r="C53" s="7" t="s">
        <v>35</v>
      </c>
      <c r="D53" s="5">
        <v>2395.89</v>
      </c>
      <c r="E53" s="4">
        <v>2400</v>
      </c>
      <c r="F53" s="4">
        <v>2484.12</v>
      </c>
      <c r="G53" s="4">
        <f t="shared" si="5"/>
        <v>-84.119999999999891</v>
      </c>
      <c r="H53" s="34"/>
      <c r="I53" s="53">
        <v>2400</v>
      </c>
      <c r="J53" s="53">
        <v>2400</v>
      </c>
      <c r="K53" s="53">
        <v>2400</v>
      </c>
      <c r="L53" s="53">
        <v>2400</v>
      </c>
      <c r="M53" s="53">
        <v>2400</v>
      </c>
      <c r="N53" s="53"/>
      <c r="O53" s="4"/>
      <c r="P53" s="9"/>
      <c r="Q53" s="9"/>
      <c r="S53" s="4"/>
      <c r="T53" s="4"/>
      <c r="U53" s="4"/>
      <c r="V53" s="4"/>
    </row>
    <row r="54" spans="1:22" ht="12" customHeight="1" x14ac:dyDescent="0.2">
      <c r="A54" s="7">
        <v>212000</v>
      </c>
      <c r="B54" s="29" t="s">
        <v>94</v>
      </c>
      <c r="C54" s="7" t="s">
        <v>105</v>
      </c>
      <c r="D54" s="5">
        <v>6555.23</v>
      </c>
      <c r="E54" s="4">
        <v>4000</v>
      </c>
      <c r="F54" s="4">
        <v>3136.43</v>
      </c>
      <c r="G54" s="4">
        <f t="shared" si="5"/>
        <v>863.57000000000016</v>
      </c>
      <c r="H54" s="34"/>
      <c r="I54" s="53">
        <v>4000</v>
      </c>
      <c r="J54" s="53">
        <v>4000</v>
      </c>
      <c r="K54" s="53">
        <v>4000</v>
      </c>
      <c r="L54" s="53">
        <v>4000</v>
      </c>
      <c r="M54" s="53">
        <v>4000</v>
      </c>
      <c r="N54" s="53"/>
      <c r="O54" s="4"/>
      <c r="P54" s="9"/>
      <c r="Q54" s="9"/>
      <c r="S54" s="4"/>
      <c r="T54" s="4"/>
      <c r="U54" s="4"/>
      <c r="V54" s="4"/>
    </row>
    <row r="55" spans="1:22" ht="12" hidden="1" customHeight="1" x14ac:dyDescent="0.2">
      <c r="A55" s="7">
        <v>212000</v>
      </c>
      <c r="B55" s="29" t="s">
        <v>95</v>
      </c>
      <c r="C55" s="7" t="s">
        <v>20</v>
      </c>
      <c r="D55" s="5">
        <v>0</v>
      </c>
      <c r="E55" s="4">
        <v>0</v>
      </c>
      <c r="F55" s="4">
        <v>0</v>
      </c>
      <c r="G55" s="4">
        <f t="shared" si="5"/>
        <v>0</v>
      </c>
      <c r="H55" s="34"/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/>
      <c r="O55" s="4"/>
      <c r="P55" s="9"/>
      <c r="Q55" s="9"/>
      <c r="S55" s="4"/>
      <c r="T55" s="4"/>
      <c r="U55" s="4"/>
      <c r="V55" s="4"/>
    </row>
    <row r="56" spans="1:22" ht="12" customHeight="1" x14ac:dyDescent="0.2">
      <c r="A56" s="7">
        <v>212000</v>
      </c>
      <c r="B56" s="29" t="s">
        <v>96</v>
      </c>
      <c r="C56" s="7" t="s">
        <v>21</v>
      </c>
      <c r="D56" s="5">
        <v>0</v>
      </c>
      <c r="E56" s="4">
        <v>100</v>
      </c>
      <c r="F56" s="4">
        <v>0</v>
      </c>
      <c r="G56" s="4">
        <f t="shared" si="5"/>
        <v>100</v>
      </c>
      <c r="H56" s="34"/>
      <c r="I56" s="53">
        <v>100</v>
      </c>
      <c r="J56" s="53">
        <v>100</v>
      </c>
      <c r="K56" s="53">
        <v>100</v>
      </c>
      <c r="L56" s="53">
        <v>100</v>
      </c>
      <c r="M56" s="53">
        <v>100</v>
      </c>
      <c r="N56" s="53"/>
      <c r="O56" s="4"/>
      <c r="P56" s="9"/>
      <c r="Q56" s="9"/>
      <c r="S56" s="4"/>
      <c r="T56" s="4"/>
      <c r="U56" s="4"/>
      <c r="V56" s="4"/>
    </row>
    <row r="57" spans="1:22" ht="12.75" customHeight="1" x14ac:dyDescent="0.2">
      <c r="A57" s="7">
        <v>212000</v>
      </c>
      <c r="B57" s="29" t="s">
        <v>97</v>
      </c>
      <c r="C57" s="7" t="s">
        <v>37</v>
      </c>
      <c r="D57" s="5">
        <v>898.48</v>
      </c>
      <c r="E57" s="4">
        <v>1000</v>
      </c>
      <c r="F57" s="4">
        <v>933.98</v>
      </c>
      <c r="G57" s="4">
        <f t="shared" si="5"/>
        <v>66.019999999999982</v>
      </c>
      <c r="H57" s="34"/>
      <c r="I57" s="53">
        <v>1000</v>
      </c>
      <c r="J57" s="53">
        <v>1000</v>
      </c>
      <c r="K57" s="53">
        <v>1000</v>
      </c>
      <c r="L57" s="53">
        <v>1000</v>
      </c>
      <c r="M57" s="53">
        <v>1000</v>
      </c>
      <c r="N57" s="53"/>
      <c r="O57" s="4"/>
      <c r="P57" s="9"/>
      <c r="Q57" s="9"/>
      <c r="S57" s="4"/>
      <c r="T57" s="4"/>
      <c r="U57" s="4"/>
      <c r="V57" s="4"/>
    </row>
    <row r="58" spans="1:22" ht="12" customHeight="1" x14ac:dyDescent="0.2">
      <c r="A58" s="7">
        <v>212000</v>
      </c>
      <c r="B58" s="29" t="s">
        <v>98</v>
      </c>
      <c r="C58" s="7" t="s">
        <v>22</v>
      </c>
      <c r="D58" s="5">
        <v>290.39999999999998</v>
      </c>
      <c r="E58" s="4">
        <v>400</v>
      </c>
      <c r="F58" s="4">
        <v>323.39999999999998</v>
      </c>
      <c r="G58" s="4">
        <f t="shared" si="5"/>
        <v>76.600000000000023</v>
      </c>
      <c r="H58" s="34"/>
      <c r="I58" s="53">
        <v>400</v>
      </c>
      <c r="J58" s="53">
        <v>400</v>
      </c>
      <c r="K58" s="53">
        <v>400</v>
      </c>
      <c r="L58" s="53">
        <v>400</v>
      </c>
      <c r="M58" s="53">
        <v>400</v>
      </c>
      <c r="N58" s="53"/>
      <c r="O58" s="4"/>
      <c r="P58" s="9"/>
      <c r="Q58" s="9"/>
      <c r="S58" s="4"/>
      <c r="T58" s="4"/>
      <c r="U58" s="4"/>
      <c r="V58" s="4"/>
    </row>
    <row r="59" spans="1:22" ht="12" customHeight="1" x14ac:dyDescent="0.2">
      <c r="A59" s="7">
        <v>516000</v>
      </c>
      <c r="B59" s="29" t="s">
        <v>90</v>
      </c>
      <c r="C59" s="7" t="s">
        <v>23</v>
      </c>
      <c r="D59" s="5">
        <v>2976.75</v>
      </c>
      <c r="E59" s="4">
        <v>3500</v>
      </c>
      <c r="F59" s="4">
        <v>3375.68</v>
      </c>
      <c r="G59" s="4">
        <f t="shared" si="5"/>
        <v>124.32000000000016</v>
      </c>
      <c r="H59" s="34"/>
      <c r="I59" s="53">
        <v>3500</v>
      </c>
      <c r="J59" s="53">
        <v>3600</v>
      </c>
      <c r="K59" s="53">
        <v>3700</v>
      </c>
      <c r="L59" s="53">
        <v>3800</v>
      </c>
      <c r="M59" s="53">
        <v>3900</v>
      </c>
      <c r="N59" s="53"/>
      <c r="O59" s="4"/>
      <c r="P59" s="9"/>
      <c r="Q59" s="9"/>
      <c r="S59" s="4"/>
      <c r="T59" s="4"/>
      <c r="U59" s="4"/>
      <c r="V59" s="4"/>
    </row>
    <row r="60" spans="1:22" ht="12.6" customHeight="1" x14ac:dyDescent="0.2">
      <c r="A60" s="7">
        <v>910000</v>
      </c>
      <c r="B60" s="29" t="s">
        <v>84</v>
      </c>
      <c r="C60" s="7" t="s">
        <v>108</v>
      </c>
      <c r="D60" s="5">
        <v>38.369999999999997</v>
      </c>
      <c r="E60" s="4">
        <v>0</v>
      </c>
      <c r="F60" s="4">
        <v>0</v>
      </c>
      <c r="G60" s="4">
        <f t="shared" si="5"/>
        <v>0</v>
      </c>
      <c r="H60" s="34"/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/>
      <c r="O60" s="4"/>
      <c r="P60" s="9"/>
      <c r="Q60" s="9"/>
      <c r="S60" s="4"/>
      <c r="T60" s="4"/>
      <c r="U60" s="4"/>
      <c r="V60" s="4"/>
    </row>
    <row r="61" spans="1:22" ht="12.6" customHeight="1" x14ac:dyDescent="0.2">
      <c r="A61" s="7">
        <v>910000</v>
      </c>
      <c r="B61" s="29" t="s">
        <v>99</v>
      </c>
      <c r="C61" s="7" t="s">
        <v>24</v>
      </c>
      <c r="D61" s="5">
        <v>180.63</v>
      </c>
      <c r="E61" s="4">
        <v>300</v>
      </c>
      <c r="F61" s="4">
        <v>203.21</v>
      </c>
      <c r="G61" s="4">
        <f t="shared" si="5"/>
        <v>96.789999999999992</v>
      </c>
      <c r="H61" s="34"/>
      <c r="I61" s="53">
        <v>300</v>
      </c>
      <c r="J61" s="53">
        <v>300</v>
      </c>
      <c r="K61" s="53">
        <v>300</v>
      </c>
      <c r="L61" s="53">
        <v>300</v>
      </c>
      <c r="M61" s="53">
        <v>300</v>
      </c>
      <c r="N61" s="53"/>
      <c r="O61" s="4"/>
      <c r="P61" s="9"/>
      <c r="Q61" s="9"/>
      <c r="S61" s="4"/>
      <c r="T61" s="4"/>
      <c r="U61" s="4"/>
      <c r="V61" s="4"/>
    </row>
    <row r="62" spans="1:22" ht="12" customHeight="1" x14ac:dyDescent="0.2">
      <c r="A62" s="7">
        <v>910000</v>
      </c>
      <c r="B62" s="29" t="s">
        <v>86</v>
      </c>
      <c r="C62" s="7" t="s">
        <v>25</v>
      </c>
      <c r="D62" s="5">
        <v>0.81</v>
      </c>
      <c r="E62" s="4">
        <v>100</v>
      </c>
      <c r="F62" s="4">
        <v>66.73</v>
      </c>
      <c r="G62" s="4">
        <f t="shared" si="5"/>
        <v>33.269999999999996</v>
      </c>
      <c r="H62" s="34"/>
      <c r="I62" s="53">
        <v>100</v>
      </c>
      <c r="J62" s="53">
        <v>100</v>
      </c>
      <c r="K62" s="53">
        <v>100</v>
      </c>
      <c r="L62" s="53">
        <v>100</v>
      </c>
      <c r="M62" s="53">
        <v>100</v>
      </c>
      <c r="N62" s="53"/>
      <c r="O62" s="4"/>
      <c r="P62" s="9"/>
      <c r="Q62" s="9"/>
      <c r="S62" s="4"/>
      <c r="T62" s="4"/>
      <c r="U62" s="4"/>
      <c r="V62" s="4"/>
    </row>
    <row r="63" spans="1:22" s="25" customFormat="1" ht="12" customHeight="1" x14ac:dyDescent="0.2">
      <c r="A63" s="7">
        <v>980000</v>
      </c>
      <c r="B63" s="29" t="s">
        <v>100</v>
      </c>
      <c r="C63" s="7" t="s">
        <v>101</v>
      </c>
      <c r="D63" s="5">
        <v>0</v>
      </c>
      <c r="E63" s="4">
        <v>0</v>
      </c>
      <c r="F63" s="4">
        <v>0</v>
      </c>
      <c r="G63" s="4">
        <f t="shared" si="5"/>
        <v>0</v>
      </c>
      <c r="H63" s="34"/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/>
      <c r="O63" s="101">
        <f>F22-F26</f>
        <v>417209.31000000006</v>
      </c>
      <c r="P63" s="103" t="s">
        <v>158</v>
      </c>
      <c r="Q63" s="65"/>
      <c r="S63" s="18"/>
      <c r="T63" s="18"/>
      <c r="U63" s="18"/>
      <c r="V63" s="18"/>
    </row>
    <row r="64" spans="1:22" ht="12" customHeight="1" x14ac:dyDescent="0.2"/>
    <row r="65" spans="1:22" ht="15.75" x14ac:dyDescent="0.25">
      <c r="A65" s="27" t="s">
        <v>50</v>
      </c>
      <c r="B65" s="27"/>
      <c r="C65" s="27"/>
      <c r="D65" s="28"/>
      <c r="E65" s="28"/>
      <c r="F65" s="28"/>
      <c r="G65" s="28"/>
      <c r="H65" s="38"/>
      <c r="I65" s="55"/>
      <c r="J65" s="55"/>
      <c r="K65" s="55"/>
      <c r="L65" s="55"/>
      <c r="M65" s="55"/>
      <c r="N65" s="56"/>
      <c r="O65" s="17"/>
      <c r="P65" s="9"/>
      <c r="Q65" s="9"/>
      <c r="S65" s="4"/>
      <c r="T65" s="4"/>
      <c r="U65" s="4"/>
      <c r="V65" s="4"/>
    </row>
    <row r="66" spans="1:22" x14ac:dyDescent="0.2">
      <c r="A66" s="86" t="s">
        <v>53</v>
      </c>
      <c r="B66" s="86" t="s">
        <v>40</v>
      </c>
      <c r="C66" s="86" t="s">
        <v>0</v>
      </c>
      <c r="D66" s="87" t="s">
        <v>121</v>
      </c>
      <c r="E66" s="87" t="s">
        <v>107</v>
      </c>
      <c r="F66" s="87" t="s">
        <v>120</v>
      </c>
      <c r="G66" s="87" t="s">
        <v>120</v>
      </c>
      <c r="H66" s="33"/>
      <c r="I66" s="88" t="s">
        <v>122</v>
      </c>
      <c r="J66" s="88" t="s">
        <v>126</v>
      </c>
      <c r="K66" s="88" t="s">
        <v>127</v>
      </c>
      <c r="L66" s="88" t="s">
        <v>128</v>
      </c>
      <c r="M66" s="88" t="s">
        <v>129</v>
      </c>
      <c r="N66" s="50"/>
      <c r="O66" s="23"/>
      <c r="Q66" s="16"/>
      <c r="S66" s="8"/>
      <c r="T66"/>
      <c r="U66"/>
      <c r="V66"/>
    </row>
    <row r="67" spans="1:22" ht="12" customHeight="1" x14ac:dyDescent="0.2">
      <c r="A67" s="7">
        <v>212000</v>
      </c>
      <c r="B67" s="29" t="s">
        <v>102</v>
      </c>
      <c r="C67" s="7" t="s">
        <v>51</v>
      </c>
      <c r="D67" s="4">
        <v>0</v>
      </c>
      <c r="E67" s="4">
        <v>0</v>
      </c>
      <c r="F67" s="4">
        <v>0</v>
      </c>
      <c r="G67" s="4">
        <v>0</v>
      </c>
      <c r="H67" s="34"/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/>
      <c r="O67" s="4"/>
      <c r="P67" s="9"/>
      <c r="Q67" s="9"/>
      <c r="S67" s="4"/>
      <c r="T67" s="4"/>
      <c r="U67" s="4"/>
      <c r="V67" s="4"/>
    </row>
    <row r="68" spans="1:22" ht="12" hidden="1" customHeight="1" x14ac:dyDescent="0.2">
      <c r="A68" s="7">
        <v>212000</v>
      </c>
      <c r="B68" s="29" t="s">
        <v>103</v>
      </c>
      <c r="C68" s="7" t="s">
        <v>101</v>
      </c>
      <c r="D68" s="4">
        <v>0</v>
      </c>
      <c r="E68" s="4">
        <v>0</v>
      </c>
      <c r="F68" s="4">
        <v>0</v>
      </c>
      <c r="G68" s="4">
        <v>0</v>
      </c>
      <c r="H68" s="34"/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/>
      <c r="O68" s="4"/>
      <c r="P68" s="9"/>
      <c r="Q68" s="9"/>
      <c r="S68" s="4"/>
      <c r="T68" s="4"/>
      <c r="U68" s="4"/>
      <c r="V68" s="4"/>
    </row>
    <row r="69" spans="1:22" ht="12" customHeight="1" x14ac:dyDescent="0.2">
      <c r="A69" s="7">
        <v>212000</v>
      </c>
      <c r="B69" s="29" t="s">
        <v>124</v>
      </c>
      <c r="C69" s="7" t="s">
        <v>125</v>
      </c>
      <c r="D69" s="4">
        <v>0</v>
      </c>
      <c r="E69" s="4">
        <v>0</v>
      </c>
      <c r="F69" s="4">
        <v>0</v>
      </c>
      <c r="G69" s="4">
        <v>0</v>
      </c>
      <c r="H69" s="34"/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/>
      <c r="O69" s="4"/>
      <c r="P69" s="9"/>
      <c r="Q69" s="9"/>
      <c r="S69" s="4"/>
      <c r="T69" s="4"/>
      <c r="U69" s="4"/>
      <c r="V69" s="4"/>
    </row>
    <row r="70" spans="1:22" s="19" customFormat="1" ht="12" customHeight="1" x14ac:dyDescent="0.2">
      <c r="B70" s="22"/>
      <c r="C70" s="22"/>
      <c r="D70" s="17"/>
      <c r="E70" s="17"/>
      <c r="F70" s="17"/>
      <c r="G70" s="17"/>
      <c r="H70" s="39"/>
      <c r="I70" s="56"/>
      <c r="J70" s="56"/>
      <c r="K70" s="56"/>
      <c r="L70" s="56"/>
      <c r="M70" s="56"/>
      <c r="N70" s="56"/>
      <c r="O70" s="17"/>
      <c r="P70" s="63"/>
      <c r="Q70" s="63"/>
      <c r="S70" s="17"/>
      <c r="T70" s="17"/>
      <c r="U70" s="17"/>
      <c r="V70" s="17"/>
    </row>
    <row r="71" spans="1:22" ht="12" customHeight="1" x14ac:dyDescent="0.2">
      <c r="B71" s="7"/>
      <c r="C71" s="7"/>
      <c r="D71" s="4"/>
      <c r="E71" s="5"/>
      <c r="F71" s="5"/>
      <c r="G71" s="5"/>
      <c r="H71" s="35"/>
      <c r="I71" s="51"/>
      <c r="J71" s="51"/>
      <c r="K71" s="51"/>
      <c r="L71" s="51"/>
      <c r="M71" s="51"/>
      <c r="N71" s="51"/>
      <c r="O71" s="4"/>
      <c r="S71" s="5"/>
    </row>
    <row r="72" spans="1:22" x14ac:dyDescent="0.2">
      <c r="B72" s="42" t="s">
        <v>26</v>
      </c>
      <c r="C72" s="43"/>
      <c r="D72" s="23" t="s">
        <v>121</v>
      </c>
      <c r="E72" s="23" t="s">
        <v>107</v>
      </c>
      <c r="F72" s="23" t="s">
        <v>149</v>
      </c>
      <c r="G72" s="23"/>
      <c r="H72" s="33"/>
      <c r="I72" s="50" t="s">
        <v>122</v>
      </c>
      <c r="J72" s="50" t="s">
        <v>126</v>
      </c>
      <c r="K72" s="50" t="s">
        <v>127</v>
      </c>
      <c r="L72" s="50" t="s">
        <v>128</v>
      </c>
      <c r="M72" s="50" t="s">
        <v>129</v>
      </c>
      <c r="N72" s="50"/>
      <c r="O72" s="23"/>
    </row>
    <row r="73" spans="1:22" x14ac:dyDescent="0.2">
      <c r="B73" s="42"/>
      <c r="C73" s="71" t="s">
        <v>115</v>
      </c>
      <c r="D73" s="72">
        <f>D22-D26</f>
        <v>387344.33000000013</v>
      </c>
      <c r="E73" s="73">
        <f>E22-E26</f>
        <v>412400</v>
      </c>
      <c r="F73" s="85">
        <f>F22-F26</f>
        <v>417209.31000000006</v>
      </c>
      <c r="G73" s="5"/>
      <c r="H73" s="35"/>
      <c r="I73" s="74">
        <f>I22-I26</f>
        <v>415800</v>
      </c>
      <c r="J73" s="74">
        <f>J22-J26</f>
        <v>415200</v>
      </c>
      <c r="K73" s="74">
        <f>K22-K26</f>
        <v>415100</v>
      </c>
      <c r="L73" s="74">
        <f>L22-L26</f>
        <v>415900</v>
      </c>
      <c r="M73" s="74">
        <f>M22-M26</f>
        <v>417200</v>
      </c>
      <c r="N73" s="51"/>
      <c r="O73" s="4"/>
      <c r="S73" s="5"/>
    </row>
    <row r="74" spans="1:22" x14ac:dyDescent="0.2">
      <c r="B74" s="42"/>
      <c r="C74" s="71" t="s">
        <v>116</v>
      </c>
      <c r="D74" s="72">
        <f>SUM(D7:D12)+SUM(D20)</f>
        <v>69949.850000000006</v>
      </c>
      <c r="E74" s="73">
        <f>SUM(E7:E12)+SUM(E20)</f>
        <v>70200</v>
      </c>
      <c r="F74" s="85">
        <f>SUM(F7:F12)+SUM(F20)</f>
        <v>79063.14</v>
      </c>
      <c r="G74" s="5"/>
      <c r="H74" s="35"/>
      <c r="I74" s="74">
        <f>SUM(I7:I12)+SUM(I20)</f>
        <v>68900</v>
      </c>
      <c r="J74" s="74">
        <f>SUM(J7:J12)+SUM(J20)</f>
        <v>63900</v>
      </c>
      <c r="K74" s="74">
        <f>SUM(K7:K12)+SUM(K20)</f>
        <v>59200</v>
      </c>
      <c r="L74" s="74">
        <f>SUM(L7:L12)+SUM(L20)</f>
        <v>54600</v>
      </c>
      <c r="M74" s="74">
        <f>SUM(M7:M12)+SUM(M20)</f>
        <v>50000</v>
      </c>
      <c r="N74" s="51"/>
      <c r="O74" s="4"/>
      <c r="S74" s="5"/>
    </row>
    <row r="75" spans="1:22" x14ac:dyDescent="0.2">
      <c r="B75" s="42"/>
      <c r="C75" s="71" t="s">
        <v>117</v>
      </c>
      <c r="D75" s="72">
        <f>D26</f>
        <v>97805.14</v>
      </c>
      <c r="E75" s="73">
        <f>E26</f>
        <v>97900</v>
      </c>
      <c r="F75" s="85">
        <f>F26</f>
        <v>97805.14</v>
      </c>
      <c r="G75" s="5"/>
      <c r="H75" s="35"/>
      <c r="I75" s="74">
        <f>I26</f>
        <v>97900</v>
      </c>
      <c r="J75" s="74">
        <f>J26</f>
        <v>97900</v>
      </c>
      <c r="K75" s="74">
        <f>K26</f>
        <v>97900</v>
      </c>
      <c r="L75" s="74">
        <f>L26</f>
        <v>97900</v>
      </c>
      <c r="M75" s="74">
        <f>M26</f>
        <v>97900</v>
      </c>
      <c r="N75" s="51"/>
      <c r="O75" s="4"/>
      <c r="S75" s="5"/>
    </row>
    <row r="76" spans="1:22" x14ac:dyDescent="0.2">
      <c r="B76" s="42"/>
      <c r="C76" s="71" t="s">
        <v>118</v>
      </c>
      <c r="D76" s="72">
        <v>0</v>
      </c>
      <c r="E76" s="73">
        <v>0</v>
      </c>
      <c r="F76" s="85">
        <v>0</v>
      </c>
      <c r="G76" s="5"/>
      <c r="H76" s="35"/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51"/>
      <c r="O76" s="4"/>
      <c r="S76" s="5"/>
    </row>
    <row r="77" spans="1:22" s="19" customFormat="1" x14ac:dyDescent="0.2">
      <c r="B77" s="44"/>
      <c r="C77" s="75" t="s">
        <v>119</v>
      </c>
      <c r="D77" s="76">
        <f>D73-D74+D75+D76</f>
        <v>415199.62000000011</v>
      </c>
      <c r="E77" s="77">
        <f t="shared" ref="E77" si="9">E73-E74+E75+E76</f>
        <v>440100</v>
      </c>
      <c r="F77" s="76">
        <f t="shared" ref="F77:I77" si="10">F73-F74+F75+F76</f>
        <v>435951.31000000006</v>
      </c>
      <c r="G77" s="5"/>
      <c r="H77" s="45"/>
      <c r="I77" s="78">
        <f t="shared" si="10"/>
        <v>444800</v>
      </c>
      <c r="J77" s="78">
        <f t="shared" ref="J77:K77" si="11">J73-J74+J75+J76</f>
        <v>449200</v>
      </c>
      <c r="K77" s="78">
        <f t="shared" si="11"/>
        <v>453800</v>
      </c>
      <c r="L77" s="78">
        <f t="shared" ref="L77:M77" si="12">L73-L74+L75+L76</f>
        <v>459200</v>
      </c>
      <c r="M77" s="78">
        <f t="shared" si="12"/>
        <v>465100</v>
      </c>
      <c r="N77" s="96"/>
      <c r="O77" s="17"/>
      <c r="P77" s="66"/>
      <c r="Q77" s="66"/>
      <c r="S77" s="24"/>
    </row>
    <row r="78" spans="1:22" x14ac:dyDescent="0.2">
      <c r="B78" s="42"/>
      <c r="C78" s="71" t="s">
        <v>114</v>
      </c>
      <c r="D78" s="72">
        <f>SUM(D16:D19)</f>
        <v>21015</v>
      </c>
      <c r="E78" s="73">
        <f>SUM(E16:E19)</f>
        <v>39100</v>
      </c>
      <c r="F78" s="85">
        <f>SUM(F16:F19)</f>
        <v>39082.720000000001</v>
      </c>
      <c r="G78" s="5"/>
      <c r="H78" s="35"/>
      <c r="I78" s="74">
        <f>SUM(I16:I19)</f>
        <v>50400</v>
      </c>
      <c r="J78" s="74">
        <f>SUM(J16:J19)</f>
        <v>34526.699999999997</v>
      </c>
      <c r="K78" s="74">
        <f>SUM(K16:K19)</f>
        <v>32100</v>
      </c>
      <c r="L78" s="74">
        <f>SUM(L16:L19)</f>
        <v>25200</v>
      </c>
      <c r="M78" s="74">
        <f>SUM(M16:M19)</f>
        <v>10100</v>
      </c>
      <c r="N78" s="51"/>
      <c r="O78" s="4"/>
      <c r="S78" s="5"/>
    </row>
    <row r="79" spans="1:22" s="19" customFormat="1" x14ac:dyDescent="0.2">
      <c r="B79" s="44"/>
      <c r="C79" s="75" t="s">
        <v>27</v>
      </c>
      <c r="D79" s="76">
        <f>D77-D78</f>
        <v>394184.62000000011</v>
      </c>
      <c r="E79" s="77">
        <f t="shared" ref="E79" si="13">E77-E78</f>
        <v>401000</v>
      </c>
      <c r="F79" s="76">
        <f t="shared" ref="F79:I79" si="14">F77-F78</f>
        <v>396868.59000000008</v>
      </c>
      <c r="G79" s="5"/>
      <c r="H79" s="45"/>
      <c r="I79" s="78">
        <f t="shared" si="14"/>
        <v>394400</v>
      </c>
      <c r="J79" s="78">
        <f t="shared" ref="J79:K79" si="15">J77-J78</f>
        <v>414673.3</v>
      </c>
      <c r="K79" s="78">
        <f t="shared" si="15"/>
        <v>421700</v>
      </c>
      <c r="L79" s="78">
        <f t="shared" ref="L79:M79" si="16">L77-L78</f>
        <v>434000</v>
      </c>
      <c r="M79" s="78">
        <f t="shared" si="16"/>
        <v>455000</v>
      </c>
      <c r="N79" s="96"/>
      <c r="O79" s="17"/>
      <c r="P79" s="66"/>
      <c r="Q79" s="66"/>
      <c r="S79" s="24"/>
    </row>
    <row r="80" spans="1:22" x14ac:dyDescent="0.2">
      <c r="B80" s="42"/>
      <c r="C80" s="79" t="s">
        <v>47</v>
      </c>
      <c r="D80" s="80">
        <f>SUM(D88:D90)</f>
        <v>153</v>
      </c>
      <c r="E80" s="81">
        <f>SUM(E88:E90)</f>
        <v>159</v>
      </c>
      <c r="F80" s="93">
        <f>SUM(F88:F90)</f>
        <v>159</v>
      </c>
      <c r="G80" s="5"/>
      <c r="I80" s="82">
        <f>SUM(I88:I90)</f>
        <v>164</v>
      </c>
      <c r="J80" s="82">
        <f>SUM(J88:J90)</f>
        <v>164</v>
      </c>
      <c r="K80" s="82">
        <f>SUM(K88:K90)</f>
        <v>164</v>
      </c>
      <c r="L80" s="82">
        <f>SUM(L88:L90)</f>
        <v>164</v>
      </c>
      <c r="M80" s="82">
        <f>SUM(M88:M90)</f>
        <v>164</v>
      </c>
      <c r="N80" s="97"/>
      <c r="O80" s="100"/>
      <c r="P80" s="89"/>
      <c r="S80" s="5"/>
    </row>
    <row r="81" spans="2:19" s="19" customFormat="1" x14ac:dyDescent="0.2">
      <c r="B81" s="44"/>
      <c r="C81" s="75" t="s">
        <v>28</v>
      </c>
      <c r="D81" s="76">
        <f>D79/D80</f>
        <v>2576.3700653594778</v>
      </c>
      <c r="E81" s="77">
        <f>E79/E80</f>
        <v>2522.0125786163521</v>
      </c>
      <c r="F81" s="76">
        <f>F79/F80</f>
        <v>2496.0288679245286</v>
      </c>
      <c r="G81" s="5"/>
      <c r="I81" s="78">
        <f>I79/I80</f>
        <v>2404.8780487804879</v>
      </c>
      <c r="J81" s="78">
        <f>J79/J80</f>
        <v>2528.4957317073172</v>
      </c>
      <c r="K81" s="78">
        <f>K79/K80</f>
        <v>2571.3414634146343</v>
      </c>
      <c r="L81" s="78">
        <f>L79/L80</f>
        <v>2646.3414634146343</v>
      </c>
      <c r="M81" s="78">
        <f>M79/M80</f>
        <v>2774.3902439024391</v>
      </c>
      <c r="N81" s="96"/>
      <c r="O81" s="17"/>
      <c r="P81" s="90"/>
      <c r="Q81" s="66"/>
      <c r="S81" s="24"/>
    </row>
    <row r="82" spans="2:19" x14ac:dyDescent="0.2">
      <c r="B82" s="42" t="s">
        <v>29</v>
      </c>
      <c r="C82" s="71"/>
      <c r="D82" s="83"/>
      <c r="E82" s="73"/>
      <c r="F82" s="94"/>
      <c r="G82" s="5"/>
      <c r="I82" s="74"/>
      <c r="J82" s="74"/>
      <c r="K82" s="74"/>
      <c r="L82" s="74"/>
      <c r="M82" s="74"/>
      <c r="N82" s="51"/>
      <c r="O82" s="4"/>
      <c r="S82" s="5"/>
    </row>
    <row r="83" spans="2:19" x14ac:dyDescent="0.2">
      <c r="B83" s="42"/>
      <c r="C83" s="71" t="s">
        <v>30</v>
      </c>
      <c r="D83" s="72">
        <f>D81*D88</f>
        <v>278247.96705882362</v>
      </c>
      <c r="E83" s="73">
        <f>E81*E88</f>
        <v>284987.42138364777</v>
      </c>
      <c r="F83" s="85">
        <f>F81*F88</f>
        <v>282051.26207547175</v>
      </c>
      <c r="G83" s="5"/>
      <c r="H83" s="35"/>
      <c r="I83" s="74">
        <f>I81*I88</f>
        <v>252512.19512195123</v>
      </c>
      <c r="J83" s="74">
        <f>J81*J88</f>
        <v>265492.05182926828</v>
      </c>
      <c r="K83" s="74">
        <f>K81*K88</f>
        <v>269990.85365853662</v>
      </c>
      <c r="L83" s="74">
        <f>L81*L88</f>
        <v>277865.85365853662</v>
      </c>
      <c r="M83" s="74">
        <f>M81*M88</f>
        <v>291310.97560975613</v>
      </c>
      <c r="N83" s="51"/>
      <c r="O83" s="4"/>
      <c r="S83" s="5"/>
    </row>
    <row r="84" spans="2:19" x14ac:dyDescent="0.2">
      <c r="B84" s="42"/>
      <c r="C84" s="71" t="s">
        <v>31</v>
      </c>
      <c r="D84" s="72">
        <f>D81*D89</f>
        <v>92749.322352941206</v>
      </c>
      <c r="E84" s="73">
        <f>E81*E89</f>
        <v>98358.490566037726</v>
      </c>
      <c r="F84" s="85">
        <f>F81*F89</f>
        <v>97345.125849056611</v>
      </c>
      <c r="G84" s="5"/>
      <c r="H84" s="35"/>
      <c r="I84" s="74">
        <f>I81*I89</f>
        <v>122648.78048780488</v>
      </c>
      <c r="J84" s="74">
        <f>J81*J89</f>
        <v>128953.28231707317</v>
      </c>
      <c r="K84" s="74">
        <f>K81*K89</f>
        <v>131138.41463414635</v>
      </c>
      <c r="L84" s="74">
        <f>L81*L89</f>
        <v>134963.41463414635</v>
      </c>
      <c r="M84" s="74">
        <f>M81*M89</f>
        <v>141493.90243902439</v>
      </c>
      <c r="N84" s="51"/>
      <c r="O84" s="4"/>
      <c r="S84" s="5"/>
    </row>
    <row r="85" spans="2:19" x14ac:dyDescent="0.2">
      <c r="B85" s="42"/>
      <c r="C85" s="71" t="s">
        <v>32</v>
      </c>
      <c r="D85" s="72">
        <f>D81*D90</f>
        <v>23187.330588235302</v>
      </c>
      <c r="E85" s="73">
        <f>E81*E90</f>
        <v>17654.088050314465</v>
      </c>
      <c r="F85" s="85">
        <f>F81*F90</f>
        <v>17472.202075471701</v>
      </c>
      <c r="G85" s="5"/>
      <c r="H85" s="35"/>
      <c r="I85" s="74">
        <f>I81*I90</f>
        <v>19239.024390243903</v>
      </c>
      <c r="J85" s="74">
        <f>J81*J90</f>
        <v>20227.965853658538</v>
      </c>
      <c r="K85" s="74">
        <f>K81*K90</f>
        <v>20570.731707317074</v>
      </c>
      <c r="L85" s="74">
        <f>L81*L90</f>
        <v>21170.731707317074</v>
      </c>
      <c r="M85" s="74">
        <f>M81*M90</f>
        <v>22195.121951219513</v>
      </c>
      <c r="N85" s="51"/>
      <c r="O85" s="4"/>
      <c r="S85" s="5"/>
    </row>
    <row r="86" spans="2:19" x14ac:dyDescent="0.2">
      <c r="B86" s="42"/>
      <c r="C86" s="71"/>
      <c r="D86" s="76">
        <f>SUM(D83:D85)</f>
        <v>394184.62000000011</v>
      </c>
      <c r="E86" s="77">
        <f>SUM(E83:E85)</f>
        <v>400999.99999999994</v>
      </c>
      <c r="F86" s="76">
        <f>SUM(F83:F85)</f>
        <v>396868.59</v>
      </c>
      <c r="G86" s="5"/>
      <c r="H86" s="45"/>
      <c r="I86" s="78">
        <f>SUM(I83:I85)</f>
        <v>394400</v>
      </c>
      <c r="J86" s="78">
        <f>SUM(J83:J85)</f>
        <v>414673.3</v>
      </c>
      <c r="K86" s="78">
        <f>SUM(K83:K85)</f>
        <v>421700</v>
      </c>
      <c r="L86" s="78">
        <f>SUM(L83:L85)</f>
        <v>434000</v>
      </c>
      <c r="M86" s="78">
        <f>SUM(M83:M85)</f>
        <v>455000</v>
      </c>
      <c r="N86" s="96"/>
      <c r="O86" s="17"/>
      <c r="S86" s="5"/>
    </row>
    <row r="87" spans="2:19" ht="9" customHeight="1" x14ac:dyDescent="0.2">
      <c r="E87" s="5"/>
      <c r="F87" s="5"/>
      <c r="G87" s="5"/>
      <c r="H87" s="35"/>
      <c r="I87" s="51"/>
      <c r="J87" s="51"/>
      <c r="K87" s="51"/>
      <c r="L87" s="51"/>
      <c r="M87" s="51"/>
      <c r="N87" s="51"/>
      <c r="O87" s="4"/>
    </row>
    <row r="88" spans="2:19" s="7" customFormat="1" ht="12" x14ac:dyDescent="0.2">
      <c r="C88" s="3" t="s">
        <v>30</v>
      </c>
      <c r="D88" s="3">
        <v>108</v>
      </c>
      <c r="E88" s="3">
        <v>113</v>
      </c>
      <c r="F88" s="3">
        <v>113</v>
      </c>
      <c r="G88" s="3"/>
      <c r="H88" s="3"/>
      <c r="I88" s="48">
        <v>105</v>
      </c>
      <c r="J88" s="48">
        <v>105</v>
      </c>
      <c r="K88" s="48">
        <v>105</v>
      </c>
      <c r="L88" s="48">
        <v>105</v>
      </c>
      <c r="M88" s="48">
        <v>105</v>
      </c>
      <c r="N88" s="48"/>
      <c r="P88" s="3"/>
      <c r="Q88" s="3"/>
    </row>
    <row r="89" spans="2:19" s="7" customFormat="1" ht="12" x14ac:dyDescent="0.2">
      <c r="C89" s="3" t="s">
        <v>31</v>
      </c>
      <c r="D89" s="3">
        <v>36</v>
      </c>
      <c r="E89" s="3">
        <v>39</v>
      </c>
      <c r="F89" s="3">
        <v>39</v>
      </c>
      <c r="G89" s="3"/>
      <c r="H89" s="3"/>
      <c r="I89" s="48">
        <v>51</v>
      </c>
      <c r="J89" s="48">
        <v>51</v>
      </c>
      <c r="K89" s="48">
        <v>51</v>
      </c>
      <c r="L89" s="48">
        <v>51</v>
      </c>
      <c r="M89" s="48">
        <v>51</v>
      </c>
      <c r="N89" s="48"/>
      <c r="P89" s="3"/>
      <c r="Q89" s="3"/>
      <c r="S89" s="8"/>
    </row>
    <row r="90" spans="2:19" s="7" customFormat="1" ht="12" x14ac:dyDescent="0.2">
      <c r="C90" s="3" t="s">
        <v>32</v>
      </c>
      <c r="D90" s="3">
        <v>9</v>
      </c>
      <c r="E90" s="3">
        <v>7</v>
      </c>
      <c r="F90" s="3">
        <v>7</v>
      </c>
      <c r="G90" s="3"/>
      <c r="H90" s="3"/>
      <c r="I90" s="48">
        <v>8</v>
      </c>
      <c r="J90" s="48">
        <v>8</v>
      </c>
      <c r="K90" s="48">
        <v>8</v>
      </c>
      <c r="L90" s="48">
        <v>8</v>
      </c>
      <c r="M90" s="48">
        <v>8</v>
      </c>
      <c r="N90" s="48"/>
      <c r="P90" s="3"/>
      <c r="Q90" s="3"/>
      <c r="S90" s="4"/>
    </row>
    <row r="91" spans="2:19" x14ac:dyDescent="0.2">
      <c r="B91" s="10"/>
      <c r="C91" s="6"/>
      <c r="D91" s="7"/>
      <c r="S91" s="4"/>
    </row>
    <row r="92" spans="2:19" x14ac:dyDescent="0.2">
      <c r="B92" s="5"/>
      <c r="C92" s="6"/>
    </row>
    <row r="93" spans="2:19" x14ac:dyDescent="0.2">
      <c r="B93" s="5"/>
      <c r="C93" s="6"/>
    </row>
    <row r="94" spans="2:19" x14ac:dyDescent="0.2">
      <c r="B94" s="5"/>
      <c r="E94" s="4"/>
      <c r="F94" s="4"/>
      <c r="G94" s="4"/>
      <c r="H94" s="34"/>
      <c r="I94" s="53"/>
      <c r="J94" s="53"/>
      <c r="K94" s="53"/>
      <c r="L94" s="53"/>
      <c r="M94" s="53"/>
      <c r="N94" s="53"/>
      <c r="O94" s="4"/>
    </row>
    <row r="95" spans="2:19" x14ac:dyDescent="0.2">
      <c r="B95" s="10"/>
      <c r="C95" s="6"/>
      <c r="D95" s="4"/>
      <c r="E95" s="3"/>
      <c r="F95" s="3"/>
      <c r="G95" s="3"/>
      <c r="H95" s="31"/>
      <c r="I95" s="48"/>
      <c r="J95" s="48"/>
      <c r="K95" s="48"/>
      <c r="L95" s="48"/>
      <c r="M95" s="48"/>
      <c r="N95" s="48"/>
      <c r="S95" s="4"/>
    </row>
    <row r="96" spans="2:19" x14ac:dyDescent="0.2">
      <c r="B96" s="4"/>
      <c r="C96" s="7"/>
      <c r="D96" s="3"/>
      <c r="E96" s="8"/>
      <c r="F96" s="8"/>
      <c r="G96" s="8"/>
      <c r="H96" s="40"/>
      <c r="I96" s="57"/>
      <c r="J96" s="57"/>
      <c r="K96" s="57"/>
      <c r="L96" s="57"/>
      <c r="M96" s="57"/>
      <c r="N96" s="57"/>
      <c r="O96" s="8"/>
      <c r="S96" s="3"/>
    </row>
    <row r="97" spans="2:19" x14ac:dyDescent="0.2">
      <c r="B97" s="4"/>
      <c r="C97" s="7"/>
      <c r="D97" s="8"/>
      <c r="E97" s="4"/>
      <c r="F97" s="4"/>
      <c r="G97" s="4"/>
      <c r="H97" s="34"/>
      <c r="I97" s="53"/>
      <c r="J97" s="53"/>
      <c r="K97" s="53"/>
      <c r="L97" s="53"/>
      <c r="M97" s="53"/>
      <c r="N97" s="53"/>
      <c r="O97" s="4"/>
      <c r="S97" s="8"/>
    </row>
    <row r="98" spans="2:19" x14ac:dyDescent="0.2">
      <c r="B98" s="4"/>
      <c r="C98" s="7"/>
      <c r="D98" s="4"/>
      <c r="E98" s="4"/>
      <c r="F98" s="4"/>
      <c r="G98" s="4"/>
      <c r="H98" s="34"/>
      <c r="I98" s="53"/>
      <c r="J98" s="53"/>
      <c r="K98" s="53"/>
      <c r="L98" s="53"/>
      <c r="M98" s="53"/>
      <c r="N98" s="53"/>
      <c r="O98" s="4"/>
      <c r="S98" s="4"/>
    </row>
    <row r="99" spans="2:19" x14ac:dyDescent="0.2">
      <c r="B99" s="5"/>
      <c r="D99" s="4"/>
    </row>
    <row r="100" spans="2:19" ht="20.25" x14ac:dyDescent="0.3">
      <c r="B100" s="11"/>
    </row>
    <row r="101" spans="2:19" x14ac:dyDescent="0.2">
      <c r="B101" s="5"/>
    </row>
    <row r="102" spans="2:19" ht="18" x14ac:dyDescent="0.25">
      <c r="B102" s="5"/>
      <c r="E102" s="4"/>
      <c r="F102" s="4"/>
      <c r="G102" s="4"/>
      <c r="H102" s="34"/>
      <c r="I102" s="53"/>
      <c r="J102" s="53"/>
      <c r="K102" s="53"/>
      <c r="L102" s="53"/>
      <c r="M102" s="53"/>
      <c r="N102" s="53"/>
      <c r="O102" s="4"/>
      <c r="S102" s="1"/>
    </row>
    <row r="103" spans="2:19" ht="18" x14ac:dyDescent="0.25">
      <c r="B103" s="10"/>
      <c r="C103" s="6"/>
      <c r="D103" s="4"/>
      <c r="E103" s="3"/>
      <c r="F103" s="3"/>
      <c r="G103" s="3"/>
      <c r="H103" s="31"/>
      <c r="I103" s="48"/>
      <c r="J103" s="48"/>
      <c r="K103" s="48"/>
      <c r="L103" s="48"/>
      <c r="M103" s="48"/>
      <c r="N103" s="48"/>
      <c r="S103" s="1"/>
    </row>
    <row r="104" spans="2:19" x14ac:dyDescent="0.2">
      <c r="B104" s="7"/>
      <c r="C104" s="7"/>
      <c r="D104" s="3"/>
      <c r="E104" s="8"/>
      <c r="F104" s="8"/>
      <c r="G104" s="8"/>
      <c r="H104" s="40"/>
      <c r="I104" s="57"/>
      <c r="J104" s="57"/>
      <c r="K104" s="57"/>
      <c r="L104" s="57"/>
      <c r="M104" s="57"/>
      <c r="N104" s="57"/>
      <c r="O104" s="8"/>
      <c r="S104" s="9"/>
    </row>
    <row r="105" spans="2:19" x14ac:dyDescent="0.2">
      <c r="B105" s="7"/>
      <c r="C105" s="7"/>
      <c r="D105" s="8"/>
      <c r="E105" s="4"/>
      <c r="F105" s="4"/>
      <c r="G105" s="4"/>
      <c r="H105" s="34"/>
      <c r="I105" s="53"/>
      <c r="J105" s="53"/>
      <c r="K105" s="53"/>
      <c r="L105" s="53"/>
      <c r="M105" s="53"/>
      <c r="N105" s="53"/>
      <c r="O105" s="4"/>
      <c r="S105" s="10"/>
    </row>
    <row r="106" spans="2:19" x14ac:dyDescent="0.2">
      <c r="D106" s="4"/>
      <c r="S106" s="10"/>
    </row>
    <row r="107" spans="2:19" x14ac:dyDescent="0.2">
      <c r="S107" s="12"/>
    </row>
    <row r="108" spans="2:19" x14ac:dyDescent="0.2">
      <c r="S108" s="10"/>
    </row>
    <row r="109" spans="2:19" ht="18" x14ac:dyDescent="0.25">
      <c r="B109" s="1"/>
      <c r="C109" s="1"/>
      <c r="E109" s="1"/>
      <c r="F109" s="1"/>
      <c r="G109" s="1"/>
      <c r="H109" s="30"/>
      <c r="I109" s="46"/>
      <c r="J109" s="46"/>
      <c r="K109" s="46"/>
      <c r="L109" s="46"/>
      <c r="M109" s="46"/>
      <c r="N109" s="46"/>
      <c r="O109" s="98"/>
      <c r="S109" s="10"/>
    </row>
    <row r="110" spans="2:19" ht="18" x14ac:dyDescent="0.25">
      <c r="B110" s="1"/>
      <c r="C110" s="1"/>
      <c r="D110" s="13"/>
      <c r="E110" s="1"/>
      <c r="F110" s="1"/>
      <c r="G110" s="1"/>
      <c r="H110" s="30"/>
      <c r="I110" s="46"/>
      <c r="J110" s="46"/>
      <c r="K110" s="46"/>
      <c r="L110" s="46"/>
      <c r="M110" s="46"/>
      <c r="N110" s="46"/>
      <c r="O110" s="98"/>
      <c r="S110" s="10"/>
    </row>
    <row r="111" spans="2:19" x14ac:dyDescent="0.2">
      <c r="B111" s="3"/>
      <c r="C111" s="3"/>
      <c r="E111" s="3"/>
      <c r="F111" s="3"/>
      <c r="G111" s="3"/>
      <c r="H111" s="31"/>
      <c r="I111" s="48"/>
      <c r="J111" s="48"/>
      <c r="K111" s="48"/>
      <c r="L111" s="48"/>
      <c r="M111" s="48"/>
      <c r="N111" s="48"/>
      <c r="S111" s="10"/>
    </row>
    <row r="112" spans="2:19" ht="15" x14ac:dyDescent="0.2">
      <c r="B112" s="14"/>
      <c r="C112" s="6"/>
      <c r="D112" s="3"/>
      <c r="E112" s="5"/>
      <c r="F112" s="5"/>
      <c r="G112" s="5"/>
      <c r="H112" s="35"/>
      <c r="I112" s="51"/>
      <c r="J112" s="51"/>
      <c r="K112" s="51"/>
      <c r="L112" s="51"/>
      <c r="M112" s="51"/>
      <c r="N112" s="51"/>
      <c r="O112" s="4"/>
      <c r="S112" s="10"/>
    </row>
    <row r="113" spans="2:19" x14ac:dyDescent="0.2">
      <c r="B113" s="6"/>
      <c r="C113" s="6"/>
      <c r="D113" s="4"/>
      <c r="S113" s="10"/>
    </row>
    <row r="114" spans="2:19" x14ac:dyDescent="0.2">
      <c r="B114" s="7"/>
      <c r="C114" s="6"/>
      <c r="D114" s="3"/>
      <c r="E114" s="59"/>
      <c r="F114" s="59"/>
      <c r="G114" s="59"/>
      <c r="H114" s="41"/>
      <c r="I114" s="58"/>
      <c r="J114" s="58"/>
      <c r="K114" s="58"/>
      <c r="L114" s="58"/>
      <c r="M114" s="58"/>
      <c r="N114" s="58"/>
      <c r="O114" s="8"/>
      <c r="S114" s="10"/>
    </row>
    <row r="115" spans="2:19" x14ac:dyDescent="0.2">
      <c r="B115" s="7"/>
      <c r="C115" s="6"/>
      <c r="D115" s="16"/>
      <c r="E115" s="5"/>
      <c r="F115" s="5"/>
      <c r="G115" s="5"/>
      <c r="H115" s="35"/>
      <c r="I115" s="51"/>
      <c r="J115" s="51"/>
      <c r="K115" s="51"/>
      <c r="L115" s="51"/>
      <c r="M115" s="51"/>
      <c r="N115" s="51"/>
      <c r="O115" s="4"/>
      <c r="S115" s="10"/>
    </row>
    <row r="116" spans="2:19" x14ac:dyDescent="0.2">
      <c r="B116" s="7"/>
      <c r="C116" s="6"/>
      <c r="D116" s="4"/>
      <c r="E116" s="5"/>
      <c r="F116" s="5"/>
      <c r="G116" s="5"/>
      <c r="H116" s="35"/>
      <c r="I116" s="51"/>
      <c r="J116" s="51"/>
      <c r="K116" s="51"/>
      <c r="L116" s="51"/>
      <c r="M116" s="51"/>
      <c r="N116" s="51"/>
      <c r="O116" s="4"/>
      <c r="S116" s="10"/>
    </row>
    <row r="117" spans="2:19" x14ac:dyDescent="0.2">
      <c r="B117" s="7"/>
      <c r="C117" s="6"/>
      <c r="D117" s="4"/>
      <c r="E117" s="5"/>
      <c r="F117" s="5"/>
      <c r="G117" s="5"/>
      <c r="H117" s="35"/>
      <c r="I117" s="51"/>
      <c r="J117" s="51"/>
      <c r="K117" s="51"/>
      <c r="L117" s="51"/>
      <c r="M117" s="51"/>
      <c r="N117" s="51"/>
      <c r="O117" s="4"/>
      <c r="S117" s="4"/>
    </row>
    <row r="118" spans="2:19" x14ac:dyDescent="0.2">
      <c r="B118" s="7"/>
      <c r="C118" s="6"/>
      <c r="D118" s="4"/>
      <c r="E118" s="5"/>
      <c r="F118" s="5"/>
      <c r="G118" s="5"/>
      <c r="H118" s="35"/>
      <c r="I118" s="51"/>
      <c r="J118" s="51"/>
      <c r="K118" s="51"/>
      <c r="L118" s="51"/>
      <c r="M118" s="51"/>
      <c r="N118" s="51"/>
      <c r="O118" s="4"/>
      <c r="S118" s="4"/>
    </row>
    <row r="119" spans="2:19" x14ac:dyDescent="0.2">
      <c r="B119" s="7"/>
      <c r="C119" s="6"/>
      <c r="D119" s="4"/>
      <c r="E119" s="5"/>
      <c r="F119" s="5"/>
      <c r="G119" s="5"/>
      <c r="H119" s="35"/>
      <c r="I119" s="51"/>
      <c r="J119" s="51"/>
      <c r="K119" s="51"/>
      <c r="L119" s="51"/>
      <c r="M119" s="51"/>
      <c r="N119" s="51"/>
      <c r="O119" s="4"/>
      <c r="S119" s="4"/>
    </row>
    <row r="120" spans="2:19" s="7" customFormat="1" x14ac:dyDescent="0.2">
      <c r="C120" s="6"/>
      <c r="D120" s="4"/>
      <c r="E120" s="5"/>
      <c r="F120" s="5"/>
      <c r="G120" s="5"/>
      <c r="H120" s="35"/>
      <c r="I120" s="51"/>
      <c r="J120" s="51"/>
      <c r="K120" s="51"/>
      <c r="L120" s="51"/>
      <c r="M120" s="51"/>
      <c r="N120" s="51"/>
      <c r="O120" s="4"/>
      <c r="P120" s="3"/>
      <c r="Q120" s="3"/>
      <c r="S120" s="10"/>
    </row>
    <row r="121" spans="2:19" x14ac:dyDescent="0.2">
      <c r="B121" s="7"/>
      <c r="C121" s="6"/>
      <c r="D121" s="4"/>
      <c r="E121" s="5"/>
      <c r="F121" s="5"/>
      <c r="G121" s="5"/>
      <c r="H121" s="35"/>
      <c r="I121" s="51"/>
      <c r="J121" s="51"/>
      <c r="K121" s="51"/>
      <c r="L121" s="51"/>
      <c r="M121" s="51"/>
      <c r="N121" s="51"/>
      <c r="O121" s="4"/>
      <c r="S121" s="10"/>
    </row>
    <row r="122" spans="2:19" x14ac:dyDescent="0.2">
      <c r="B122" s="7"/>
      <c r="C122" s="6"/>
      <c r="D122" s="4"/>
      <c r="E122" s="5"/>
      <c r="F122" s="5"/>
      <c r="G122" s="5"/>
      <c r="H122" s="35"/>
      <c r="I122" s="51"/>
      <c r="J122" s="51"/>
      <c r="K122" s="51"/>
      <c r="L122" s="51"/>
      <c r="M122" s="51"/>
      <c r="N122" s="51"/>
      <c r="O122" s="4"/>
      <c r="S122" s="15"/>
    </row>
    <row r="123" spans="2:19" x14ac:dyDescent="0.2">
      <c r="B123" s="7"/>
      <c r="C123" s="6"/>
      <c r="D123" s="4"/>
      <c r="E123" s="5"/>
      <c r="F123" s="5"/>
      <c r="G123" s="5"/>
      <c r="H123" s="35"/>
      <c r="I123" s="51"/>
      <c r="J123" s="51"/>
      <c r="K123" s="51"/>
      <c r="L123" s="51"/>
      <c r="M123" s="51"/>
      <c r="N123" s="51"/>
      <c r="O123" s="4"/>
      <c r="S123" s="10"/>
    </row>
    <row r="124" spans="2:19" x14ac:dyDescent="0.2">
      <c r="B124" s="7"/>
      <c r="C124" s="3"/>
      <c r="D124" s="4"/>
      <c r="E124" s="4"/>
      <c r="F124" s="4"/>
      <c r="G124" s="4"/>
      <c r="H124" s="34"/>
      <c r="I124" s="53"/>
      <c r="J124" s="53"/>
      <c r="K124" s="53"/>
      <c r="L124" s="53"/>
      <c r="M124" s="53"/>
      <c r="N124" s="53"/>
      <c r="O124" s="4"/>
      <c r="S124" s="10"/>
    </row>
    <row r="125" spans="2:19" x14ac:dyDescent="0.2">
      <c r="B125" s="7"/>
      <c r="C125" s="3"/>
      <c r="D125" s="4"/>
      <c r="E125" s="4"/>
      <c r="F125" s="4"/>
      <c r="G125" s="4"/>
      <c r="H125" s="34"/>
      <c r="I125" s="53"/>
      <c r="J125" s="53"/>
      <c r="K125" s="53"/>
      <c r="L125" s="53"/>
      <c r="M125" s="53"/>
      <c r="N125" s="53"/>
      <c r="O125" s="4"/>
      <c r="S125" s="4"/>
    </row>
    <row r="126" spans="2:19" s="7" customFormat="1" ht="12" x14ac:dyDescent="0.2">
      <c r="C126" s="17"/>
      <c r="D126" s="4"/>
      <c r="E126" s="4"/>
      <c r="F126" s="4"/>
      <c r="G126" s="4"/>
      <c r="H126" s="34"/>
      <c r="I126" s="53"/>
      <c r="J126" s="53"/>
      <c r="K126" s="53"/>
      <c r="L126" s="53"/>
      <c r="M126" s="53"/>
      <c r="N126" s="53"/>
      <c r="O126" s="4"/>
      <c r="P126" s="3"/>
      <c r="Q126" s="3"/>
      <c r="S126" s="4"/>
    </row>
    <row r="127" spans="2:19" x14ac:dyDescent="0.2">
      <c r="C127" s="6"/>
      <c r="D127" s="10"/>
      <c r="E127" s="5"/>
      <c r="F127" s="5"/>
      <c r="G127" s="5"/>
      <c r="H127" s="35"/>
      <c r="I127" s="51"/>
      <c r="J127" s="51"/>
      <c r="K127" s="51"/>
      <c r="L127" s="51"/>
      <c r="M127" s="51"/>
      <c r="N127" s="51"/>
      <c r="O127" s="4"/>
      <c r="S127" s="4"/>
    </row>
    <row r="128" spans="2:19" ht="15" x14ac:dyDescent="0.2">
      <c r="B128" s="14"/>
      <c r="C128" s="6"/>
      <c r="D128" s="6"/>
      <c r="E128" s="5"/>
      <c r="F128" s="5"/>
      <c r="G128" s="5"/>
      <c r="H128" s="35"/>
      <c r="I128" s="51"/>
      <c r="J128" s="51"/>
      <c r="K128" s="51"/>
      <c r="L128" s="51"/>
      <c r="M128" s="51"/>
      <c r="N128" s="51"/>
      <c r="O128" s="4"/>
      <c r="S128" s="4"/>
    </row>
    <row r="129" spans="2:19" x14ac:dyDescent="0.2">
      <c r="B129" s="7"/>
      <c r="C129" s="6"/>
      <c r="D129" s="10"/>
      <c r="E129" s="59"/>
      <c r="F129" s="59"/>
      <c r="G129" s="59"/>
      <c r="H129" s="41"/>
      <c r="I129" s="58"/>
      <c r="J129" s="58"/>
      <c r="K129" s="58"/>
      <c r="L129" s="58"/>
      <c r="M129" s="58"/>
      <c r="N129" s="58"/>
      <c r="O129" s="8"/>
      <c r="S129" s="4"/>
    </row>
    <row r="130" spans="2:19" ht="12" customHeight="1" x14ac:dyDescent="0.2">
      <c r="B130" s="7"/>
      <c r="C130" s="6"/>
      <c r="D130" s="15"/>
      <c r="E130" s="5"/>
      <c r="F130" s="5"/>
      <c r="G130" s="5"/>
      <c r="H130" s="35"/>
      <c r="I130" s="51"/>
      <c r="J130" s="51"/>
      <c r="K130" s="51"/>
      <c r="L130" s="51"/>
      <c r="M130" s="51"/>
      <c r="N130" s="51"/>
      <c r="O130" s="4"/>
      <c r="S130" s="4"/>
    </row>
    <row r="131" spans="2:19" ht="12" customHeight="1" x14ac:dyDescent="0.2">
      <c r="B131" s="7"/>
      <c r="C131" s="6"/>
      <c r="D131" s="10"/>
      <c r="E131" s="5"/>
      <c r="F131" s="5"/>
      <c r="G131" s="5"/>
      <c r="H131" s="35"/>
      <c r="I131" s="51"/>
      <c r="J131" s="51"/>
      <c r="K131" s="51"/>
      <c r="L131" s="51"/>
      <c r="M131" s="51"/>
      <c r="N131" s="51"/>
      <c r="O131" s="4"/>
      <c r="S131" s="4"/>
    </row>
    <row r="132" spans="2:19" ht="12" customHeight="1" x14ac:dyDescent="0.2">
      <c r="B132" s="7"/>
      <c r="C132" s="7"/>
      <c r="D132" s="4"/>
      <c r="E132" s="4"/>
      <c r="F132" s="4"/>
      <c r="G132" s="4"/>
      <c r="H132" s="34"/>
      <c r="I132" s="53"/>
      <c r="J132" s="53"/>
      <c r="K132" s="53"/>
      <c r="L132" s="53"/>
      <c r="M132" s="53"/>
      <c r="N132" s="53"/>
      <c r="O132" s="4"/>
      <c r="S132" s="4"/>
    </row>
    <row r="133" spans="2:19" ht="12" customHeight="1" x14ac:dyDescent="0.2">
      <c r="B133" s="7"/>
      <c r="C133" s="7"/>
      <c r="D133" s="4"/>
      <c r="E133" s="4"/>
      <c r="F133" s="4"/>
      <c r="G133" s="4"/>
      <c r="H133" s="34"/>
      <c r="I133" s="53"/>
      <c r="J133" s="53"/>
      <c r="K133" s="53"/>
      <c r="L133" s="53"/>
      <c r="M133" s="53"/>
      <c r="N133" s="53"/>
      <c r="O133" s="4"/>
      <c r="S133" s="4"/>
    </row>
    <row r="134" spans="2:19" ht="12" customHeight="1" x14ac:dyDescent="0.2">
      <c r="B134" s="7"/>
      <c r="C134" s="7"/>
      <c r="D134" s="4"/>
      <c r="E134" s="4"/>
      <c r="F134" s="4"/>
      <c r="G134" s="4"/>
      <c r="H134" s="34"/>
      <c r="I134" s="53"/>
      <c r="J134" s="53"/>
      <c r="K134" s="53"/>
      <c r="L134" s="53"/>
      <c r="M134" s="53"/>
      <c r="N134" s="53"/>
      <c r="O134" s="4"/>
      <c r="S134" s="4"/>
    </row>
    <row r="135" spans="2:19" ht="12" customHeight="1" x14ac:dyDescent="0.2">
      <c r="B135" s="7"/>
      <c r="C135" s="7"/>
      <c r="D135" s="4"/>
      <c r="E135" s="4"/>
      <c r="F135" s="4"/>
      <c r="G135" s="4"/>
      <c r="H135" s="34"/>
      <c r="I135" s="53"/>
      <c r="J135" s="53"/>
      <c r="K135" s="53"/>
      <c r="L135" s="53"/>
      <c r="M135" s="53"/>
      <c r="N135" s="53"/>
      <c r="O135" s="4"/>
      <c r="S135" s="4"/>
    </row>
    <row r="136" spans="2:19" ht="12" customHeight="1" x14ac:dyDescent="0.2">
      <c r="B136" s="7"/>
      <c r="C136" s="7"/>
      <c r="D136" s="4"/>
      <c r="E136" s="4"/>
      <c r="F136" s="4"/>
      <c r="G136" s="4"/>
      <c r="H136" s="34"/>
      <c r="I136" s="53"/>
      <c r="J136" s="53"/>
      <c r="K136" s="53"/>
      <c r="L136" s="53"/>
      <c r="M136" s="53"/>
      <c r="N136" s="53"/>
      <c r="O136" s="4"/>
      <c r="S136" s="4"/>
    </row>
    <row r="137" spans="2:19" ht="12" customHeight="1" x14ac:dyDescent="0.2">
      <c r="B137" s="7"/>
      <c r="C137" s="7"/>
      <c r="D137" s="4"/>
      <c r="E137" s="4"/>
      <c r="F137" s="4"/>
      <c r="G137" s="4"/>
      <c r="H137" s="34"/>
      <c r="I137" s="53"/>
      <c r="J137" s="53"/>
      <c r="K137" s="53"/>
      <c r="L137" s="53"/>
      <c r="M137" s="53"/>
      <c r="N137" s="53"/>
      <c r="O137" s="4"/>
      <c r="S137" s="4"/>
    </row>
    <row r="138" spans="2:19" ht="12" customHeight="1" x14ac:dyDescent="0.2">
      <c r="B138" s="7"/>
      <c r="C138" s="7"/>
      <c r="D138" s="4"/>
      <c r="E138" s="4"/>
      <c r="F138" s="4"/>
      <c r="G138" s="4"/>
      <c r="H138" s="34"/>
      <c r="I138" s="53"/>
      <c r="J138" s="53"/>
      <c r="K138" s="53"/>
      <c r="L138" s="53"/>
      <c r="M138" s="53"/>
      <c r="N138" s="53"/>
      <c r="O138" s="4"/>
      <c r="S138" s="4"/>
    </row>
    <row r="139" spans="2:19" ht="12" customHeight="1" x14ac:dyDescent="0.2">
      <c r="B139" s="7"/>
      <c r="C139" s="7"/>
      <c r="D139" s="4"/>
      <c r="E139" s="4"/>
      <c r="F139" s="4"/>
      <c r="G139" s="4"/>
      <c r="H139" s="34"/>
      <c r="I139" s="53"/>
      <c r="J139" s="53"/>
      <c r="K139" s="53"/>
      <c r="L139" s="53"/>
      <c r="M139" s="53"/>
      <c r="N139" s="53"/>
      <c r="O139" s="4"/>
      <c r="S139" s="4"/>
    </row>
    <row r="140" spans="2:19" ht="12" customHeight="1" x14ac:dyDescent="0.2">
      <c r="B140" s="7"/>
      <c r="C140" s="7"/>
      <c r="D140" s="4"/>
      <c r="E140" s="4"/>
      <c r="F140" s="4"/>
      <c r="G140" s="4"/>
      <c r="H140" s="34"/>
      <c r="I140" s="53"/>
      <c r="J140" s="53"/>
      <c r="K140" s="53"/>
      <c r="L140" s="53"/>
      <c r="M140" s="53"/>
      <c r="N140" s="53"/>
      <c r="O140" s="4"/>
      <c r="S140" s="4"/>
    </row>
    <row r="141" spans="2:19" ht="12" customHeight="1" x14ac:dyDescent="0.2">
      <c r="B141" s="7"/>
      <c r="C141" s="7"/>
      <c r="D141" s="4"/>
      <c r="E141" s="4"/>
      <c r="F141" s="4"/>
      <c r="G141" s="4"/>
      <c r="H141" s="34"/>
      <c r="I141" s="53"/>
      <c r="J141" s="53"/>
      <c r="K141" s="53"/>
      <c r="L141" s="53"/>
      <c r="M141" s="53"/>
      <c r="N141" s="53"/>
      <c r="O141" s="4"/>
      <c r="S141" s="4"/>
    </row>
    <row r="142" spans="2:19" ht="12" customHeight="1" x14ac:dyDescent="0.2">
      <c r="B142" s="7"/>
      <c r="C142" s="7"/>
      <c r="D142" s="4"/>
      <c r="E142" s="4"/>
      <c r="F142" s="4"/>
      <c r="G142" s="4"/>
      <c r="H142" s="34"/>
      <c r="I142" s="53"/>
      <c r="J142" s="53"/>
      <c r="K142" s="53"/>
      <c r="L142" s="53"/>
      <c r="M142" s="53"/>
      <c r="N142" s="53"/>
      <c r="O142" s="4"/>
      <c r="S142" s="4"/>
    </row>
    <row r="143" spans="2:19" ht="12" customHeight="1" x14ac:dyDescent="0.2">
      <c r="B143" s="7"/>
      <c r="C143" s="7"/>
      <c r="D143" s="4"/>
      <c r="E143" s="4"/>
      <c r="F143" s="4"/>
      <c r="G143" s="4"/>
      <c r="H143" s="34"/>
      <c r="I143" s="53"/>
      <c r="J143" s="53"/>
      <c r="K143" s="53"/>
      <c r="L143" s="53"/>
      <c r="M143" s="53"/>
      <c r="N143" s="53"/>
      <c r="O143" s="4"/>
      <c r="S143" s="4"/>
    </row>
    <row r="144" spans="2:19" ht="12" customHeight="1" x14ac:dyDescent="0.2">
      <c r="B144" s="7"/>
      <c r="C144" s="7"/>
      <c r="D144" s="4"/>
      <c r="E144" s="4"/>
      <c r="F144" s="4"/>
      <c r="G144" s="4"/>
      <c r="H144" s="34"/>
      <c r="I144" s="53"/>
      <c r="J144" s="53"/>
      <c r="K144" s="53"/>
      <c r="L144" s="53"/>
      <c r="M144" s="53"/>
      <c r="N144" s="53"/>
      <c r="O144" s="4"/>
      <c r="S144" s="4"/>
    </row>
    <row r="145" spans="2:19" ht="12" customHeight="1" x14ac:dyDescent="0.2">
      <c r="B145" s="7"/>
      <c r="C145" s="7"/>
      <c r="D145" s="4"/>
      <c r="E145" s="4"/>
      <c r="F145" s="4"/>
      <c r="G145" s="4"/>
      <c r="H145" s="34"/>
      <c r="I145" s="53"/>
      <c r="J145" s="53"/>
      <c r="K145" s="53"/>
      <c r="L145" s="53"/>
      <c r="M145" s="53"/>
      <c r="N145" s="53"/>
      <c r="O145" s="4"/>
      <c r="S145" s="4"/>
    </row>
    <row r="146" spans="2:19" ht="12" customHeight="1" x14ac:dyDescent="0.2">
      <c r="B146" s="7"/>
      <c r="C146" s="7"/>
      <c r="D146" s="4"/>
      <c r="E146" s="4"/>
      <c r="F146" s="4"/>
      <c r="G146" s="4"/>
      <c r="H146" s="34"/>
      <c r="I146" s="53"/>
      <c r="J146" s="53"/>
      <c r="K146" s="53"/>
      <c r="L146" s="53"/>
      <c r="M146" s="53"/>
      <c r="N146" s="53"/>
      <c r="O146" s="4"/>
      <c r="S146" s="4"/>
    </row>
    <row r="147" spans="2:19" ht="12" customHeight="1" x14ac:dyDescent="0.2">
      <c r="B147" s="7"/>
      <c r="C147" s="7"/>
      <c r="D147" s="4"/>
      <c r="E147" s="4"/>
      <c r="F147" s="4"/>
      <c r="G147" s="4"/>
      <c r="H147" s="34"/>
      <c r="I147" s="53"/>
      <c r="J147" s="53"/>
      <c r="K147" s="53"/>
      <c r="L147" s="53"/>
      <c r="M147" s="53"/>
      <c r="N147" s="53"/>
      <c r="O147" s="4"/>
      <c r="S147" s="4"/>
    </row>
    <row r="148" spans="2:19" ht="12" customHeight="1" x14ac:dyDescent="0.2">
      <c r="B148" s="7"/>
      <c r="C148" s="7"/>
      <c r="D148" s="4"/>
      <c r="E148" s="4"/>
      <c r="F148" s="4"/>
      <c r="G148" s="4"/>
      <c r="H148" s="34"/>
      <c r="I148" s="53"/>
      <c r="J148" s="53"/>
      <c r="K148" s="53"/>
      <c r="L148" s="53"/>
      <c r="M148" s="53"/>
      <c r="N148" s="53"/>
      <c r="O148" s="4"/>
      <c r="S148" s="4"/>
    </row>
    <row r="149" spans="2:19" ht="12" customHeight="1" x14ac:dyDescent="0.2">
      <c r="B149" s="7"/>
      <c r="C149" s="7"/>
      <c r="D149" s="4"/>
      <c r="E149" s="4"/>
      <c r="F149" s="4"/>
      <c r="G149" s="4"/>
      <c r="H149" s="34"/>
      <c r="I149" s="53"/>
      <c r="J149" s="53"/>
      <c r="K149" s="53"/>
      <c r="L149" s="53"/>
      <c r="M149" s="53"/>
      <c r="N149" s="53"/>
      <c r="O149" s="4"/>
      <c r="S149" s="4"/>
    </row>
    <row r="150" spans="2:19" ht="12" customHeight="1" x14ac:dyDescent="0.2">
      <c r="B150" s="7"/>
      <c r="C150" s="7"/>
      <c r="D150" s="4"/>
      <c r="E150" s="4"/>
      <c r="F150" s="4"/>
      <c r="G150" s="4"/>
      <c r="H150" s="34"/>
      <c r="I150" s="53"/>
      <c r="J150" s="53"/>
      <c r="K150" s="53"/>
      <c r="L150" s="53"/>
      <c r="M150" s="53"/>
      <c r="N150" s="53"/>
      <c r="O150" s="4"/>
      <c r="S150" s="4"/>
    </row>
    <row r="151" spans="2:19" ht="12" customHeight="1" x14ac:dyDescent="0.2">
      <c r="B151" s="7"/>
      <c r="C151" s="7"/>
      <c r="D151" s="4"/>
      <c r="E151" s="4"/>
      <c r="F151" s="4"/>
      <c r="G151" s="4"/>
      <c r="H151" s="34"/>
      <c r="I151" s="53"/>
      <c r="J151" s="53"/>
      <c r="K151" s="53"/>
      <c r="L151" s="53"/>
      <c r="M151" s="53"/>
      <c r="N151" s="53"/>
      <c r="O151" s="4"/>
      <c r="S151" s="4"/>
    </row>
    <row r="152" spans="2:19" ht="12" customHeight="1" x14ac:dyDescent="0.2">
      <c r="B152" s="7"/>
      <c r="C152" s="7"/>
      <c r="D152" s="4"/>
      <c r="E152" s="4"/>
      <c r="F152" s="4"/>
      <c r="G152" s="4"/>
      <c r="H152" s="34"/>
      <c r="I152" s="53"/>
      <c r="J152" s="53"/>
      <c r="K152" s="53"/>
      <c r="L152" s="53"/>
      <c r="M152" s="53"/>
      <c r="N152" s="53"/>
      <c r="O152" s="4"/>
      <c r="S152" s="4"/>
    </row>
    <row r="153" spans="2:19" ht="12" customHeight="1" x14ac:dyDescent="0.2">
      <c r="B153" s="7"/>
      <c r="C153" s="7"/>
      <c r="D153" s="4"/>
      <c r="E153" s="4"/>
      <c r="F153" s="4"/>
      <c r="G153" s="4"/>
      <c r="H153" s="34"/>
      <c r="I153" s="53"/>
      <c r="J153" s="53"/>
      <c r="K153" s="53"/>
      <c r="L153" s="53"/>
      <c r="M153" s="53"/>
      <c r="N153" s="53"/>
      <c r="O153" s="4"/>
      <c r="S153" s="4"/>
    </row>
    <row r="154" spans="2:19" ht="12" customHeight="1" x14ac:dyDescent="0.2">
      <c r="B154" s="7"/>
      <c r="C154" s="7"/>
      <c r="D154" s="4"/>
      <c r="E154" s="4"/>
      <c r="F154" s="4"/>
      <c r="G154" s="4"/>
      <c r="H154" s="34"/>
      <c r="I154" s="53"/>
      <c r="J154" s="53"/>
      <c r="K154" s="53"/>
      <c r="L154" s="53"/>
      <c r="M154" s="53"/>
      <c r="N154" s="53"/>
      <c r="O154" s="4"/>
      <c r="S154" s="4"/>
    </row>
    <row r="155" spans="2:19" ht="12" customHeight="1" x14ac:dyDescent="0.2">
      <c r="B155" s="7"/>
      <c r="C155" s="7"/>
      <c r="D155" s="4"/>
      <c r="E155" s="4"/>
      <c r="F155" s="4"/>
      <c r="G155" s="4"/>
      <c r="H155" s="34"/>
      <c r="I155" s="53"/>
      <c r="J155" s="53"/>
      <c r="K155" s="53"/>
      <c r="L155" s="53"/>
      <c r="M155" s="53"/>
      <c r="N155" s="53"/>
      <c r="O155" s="4"/>
      <c r="S155" s="4"/>
    </row>
    <row r="156" spans="2:19" ht="12" customHeight="1" x14ac:dyDescent="0.2">
      <c r="B156" s="7"/>
      <c r="C156" s="7"/>
      <c r="D156" s="4"/>
      <c r="E156" s="4"/>
      <c r="F156" s="4"/>
      <c r="G156" s="4"/>
      <c r="H156" s="34"/>
      <c r="I156" s="53"/>
      <c r="J156" s="53"/>
      <c r="K156" s="53"/>
      <c r="L156" s="53"/>
      <c r="M156" s="53"/>
      <c r="N156" s="53"/>
      <c r="O156" s="4"/>
      <c r="S156" s="4"/>
    </row>
    <row r="157" spans="2:19" ht="12" customHeight="1" x14ac:dyDescent="0.2">
      <c r="B157" s="7"/>
      <c r="C157" s="7"/>
      <c r="D157" s="4"/>
      <c r="E157" s="4"/>
      <c r="F157" s="4"/>
      <c r="G157" s="4"/>
      <c r="H157" s="34"/>
      <c r="I157" s="53"/>
      <c r="J157" s="53"/>
      <c r="K157" s="53"/>
      <c r="L157" s="53"/>
      <c r="M157" s="53"/>
      <c r="N157" s="53"/>
      <c r="O157" s="4"/>
      <c r="S157" s="4"/>
    </row>
    <row r="158" spans="2:19" ht="12" customHeight="1" x14ac:dyDescent="0.2">
      <c r="B158" s="7"/>
      <c r="C158" s="7"/>
      <c r="D158" s="4"/>
      <c r="E158" s="4"/>
      <c r="F158" s="4"/>
      <c r="G158" s="4"/>
      <c r="H158" s="34"/>
      <c r="I158" s="53"/>
      <c r="J158" s="53"/>
      <c r="K158" s="53"/>
      <c r="L158" s="53"/>
      <c r="M158" s="53"/>
      <c r="N158" s="53"/>
      <c r="O158" s="4"/>
      <c r="S158" s="4"/>
    </row>
    <row r="159" spans="2:19" ht="12" customHeight="1" x14ac:dyDescent="0.2">
      <c r="B159" s="7"/>
      <c r="C159" s="7"/>
      <c r="D159" s="4"/>
      <c r="E159" s="4"/>
      <c r="F159" s="4"/>
      <c r="G159" s="4"/>
      <c r="H159" s="34"/>
      <c r="I159" s="53"/>
      <c r="J159" s="53"/>
      <c r="K159" s="53"/>
      <c r="L159" s="53"/>
      <c r="M159" s="53"/>
      <c r="N159" s="53"/>
      <c r="O159" s="4"/>
      <c r="S159" s="4"/>
    </row>
    <row r="160" spans="2:19" ht="12" customHeight="1" x14ac:dyDescent="0.2">
      <c r="B160" s="7"/>
      <c r="C160" s="7"/>
      <c r="D160" s="4"/>
      <c r="E160" s="4"/>
      <c r="F160" s="4"/>
      <c r="G160" s="4"/>
      <c r="H160" s="34"/>
      <c r="I160" s="53"/>
      <c r="J160" s="53"/>
      <c r="K160" s="53"/>
      <c r="L160" s="53"/>
      <c r="M160" s="53"/>
      <c r="N160" s="53"/>
      <c r="O160" s="4"/>
      <c r="S160" s="4"/>
    </row>
    <row r="161" spans="2:15" ht="12" customHeight="1" x14ac:dyDescent="0.2">
      <c r="B161" s="7"/>
      <c r="C161" s="7"/>
      <c r="D161" s="4"/>
      <c r="E161" s="4"/>
      <c r="F161" s="4"/>
      <c r="G161" s="4"/>
      <c r="H161" s="34"/>
      <c r="I161" s="53"/>
      <c r="J161" s="53"/>
      <c r="K161" s="53"/>
      <c r="L161" s="53"/>
      <c r="M161" s="53"/>
      <c r="N161" s="53"/>
      <c r="O161" s="4"/>
    </row>
    <row r="162" spans="2:15" ht="12" customHeight="1" x14ac:dyDescent="0.2">
      <c r="B162" s="7"/>
      <c r="C162" s="7"/>
      <c r="D162" s="4"/>
      <c r="E162" s="4"/>
      <c r="F162" s="4"/>
      <c r="G162" s="4"/>
      <c r="H162" s="34"/>
      <c r="I162" s="53"/>
      <c r="J162" s="53"/>
      <c r="K162" s="53"/>
      <c r="L162" s="53"/>
      <c r="M162" s="53"/>
      <c r="N162" s="53"/>
      <c r="O162" s="4"/>
    </row>
    <row r="163" spans="2:15" ht="12" customHeight="1" x14ac:dyDescent="0.2">
      <c r="B163" s="7"/>
      <c r="C163" s="7"/>
      <c r="D163" s="4"/>
      <c r="E163" s="4"/>
      <c r="F163" s="4"/>
      <c r="G163" s="4"/>
      <c r="H163" s="34"/>
      <c r="I163" s="53"/>
      <c r="J163" s="53"/>
      <c r="K163" s="53"/>
      <c r="L163" s="53"/>
      <c r="M163" s="53"/>
      <c r="N163" s="53"/>
      <c r="O163" s="4"/>
    </row>
    <row r="164" spans="2:15" ht="12" customHeight="1" x14ac:dyDescent="0.2">
      <c r="B164" s="7"/>
      <c r="C164" s="7"/>
      <c r="D164" s="4"/>
      <c r="E164" s="4"/>
      <c r="F164" s="4"/>
      <c r="G164" s="4"/>
      <c r="H164" s="34"/>
      <c r="I164" s="53"/>
      <c r="J164" s="53"/>
      <c r="K164" s="53"/>
      <c r="L164" s="53"/>
      <c r="M164" s="53"/>
      <c r="N164" s="53"/>
      <c r="O164" s="4"/>
    </row>
    <row r="165" spans="2:15" ht="12" customHeight="1" x14ac:dyDescent="0.2">
      <c r="B165" s="7"/>
      <c r="C165" s="7"/>
      <c r="D165" s="4"/>
      <c r="E165" s="4"/>
      <c r="F165" s="4"/>
      <c r="G165" s="4"/>
      <c r="H165" s="34"/>
      <c r="I165" s="53"/>
      <c r="J165" s="53"/>
      <c r="K165" s="53"/>
      <c r="L165" s="53"/>
      <c r="M165" s="53"/>
      <c r="N165" s="53"/>
      <c r="O165" s="4"/>
    </row>
    <row r="166" spans="2:15" ht="12" customHeight="1" x14ac:dyDescent="0.2">
      <c r="B166" s="7"/>
      <c r="C166" s="7"/>
      <c r="D166" s="4"/>
      <c r="E166" s="4"/>
      <c r="F166" s="4"/>
      <c r="G166" s="4"/>
      <c r="H166" s="34"/>
      <c r="I166" s="53"/>
      <c r="J166" s="53"/>
      <c r="K166" s="53"/>
      <c r="L166" s="53"/>
      <c r="M166" s="53"/>
      <c r="N166" s="53"/>
      <c r="O166" s="4"/>
    </row>
    <row r="167" spans="2:15" ht="12" customHeight="1" x14ac:dyDescent="0.2">
      <c r="B167" s="7"/>
      <c r="C167" s="7"/>
      <c r="D167" s="4"/>
      <c r="E167" s="4"/>
      <c r="F167" s="4"/>
      <c r="G167" s="4"/>
      <c r="H167" s="34"/>
      <c r="I167" s="53"/>
      <c r="J167" s="53"/>
      <c r="K167" s="53"/>
      <c r="L167" s="53"/>
      <c r="M167" s="53"/>
      <c r="N167" s="53"/>
      <c r="O167" s="4"/>
    </row>
    <row r="168" spans="2:15" x14ac:dyDescent="0.2">
      <c r="D168" s="4"/>
    </row>
  </sheetData>
  <phoneticPr fontId="0" type="noConversion"/>
  <printOptions horizontalCentered="1" gridLines="1" gridLinesSet="0"/>
  <pageMargins left="0.23622047244094491" right="0.23622047244094491" top="0.55118110236220474" bottom="0.35433070866141736" header="0.31496062992125984" footer="0.31496062992125984"/>
  <pageSetup paperSize="9" scale="71" orientation="portrait" r:id="rId1"/>
  <headerFooter alignWithMargins="0">
    <oddHeader>&amp;F</oddHeader>
  </headerFooter>
  <rowBreaks count="1" manualBreakCount="1"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0"/>
  <sheetViews>
    <sheetView workbookViewId="0">
      <selection activeCell="E11" sqref="E11"/>
    </sheetView>
  </sheetViews>
  <sheetFormatPr baseColWidth="10" defaultRowHeight="12.75" x14ac:dyDescent="0.2"/>
  <cols>
    <col min="10" max="10" width="4.5703125" customWidth="1"/>
  </cols>
  <sheetData>
    <row r="2" spans="2:12" x14ac:dyDescent="0.2">
      <c r="B2" s="2" t="s">
        <v>144</v>
      </c>
      <c r="H2" s="2" t="s">
        <v>145</v>
      </c>
    </row>
    <row r="4" spans="2:12" x14ac:dyDescent="0.2">
      <c r="B4" s="2" t="s">
        <v>138</v>
      </c>
      <c r="C4">
        <v>3200</v>
      </c>
      <c r="E4" s="2" t="s">
        <v>141</v>
      </c>
      <c r="F4">
        <v>6500</v>
      </c>
      <c r="H4" s="2" t="s">
        <v>141</v>
      </c>
      <c r="I4">
        <v>6500</v>
      </c>
      <c r="K4" s="2" t="s">
        <v>138</v>
      </c>
      <c r="L4">
        <v>3200</v>
      </c>
    </row>
    <row r="5" spans="2:12" x14ac:dyDescent="0.2">
      <c r="B5" s="2" t="s">
        <v>139</v>
      </c>
      <c r="C5">
        <v>6750</v>
      </c>
      <c r="E5" s="2" t="s">
        <v>142</v>
      </c>
      <c r="F5">
        <v>2500</v>
      </c>
      <c r="H5" s="2" t="s">
        <v>142</v>
      </c>
      <c r="I5">
        <v>2500</v>
      </c>
      <c r="K5" s="2" t="s">
        <v>139</v>
      </c>
      <c r="L5">
        <v>6750</v>
      </c>
    </row>
    <row r="6" spans="2:12" x14ac:dyDescent="0.2">
      <c r="B6" s="2" t="s">
        <v>140</v>
      </c>
      <c r="C6">
        <v>2500</v>
      </c>
      <c r="E6" s="2" t="s">
        <v>143</v>
      </c>
      <c r="F6">
        <v>5600</v>
      </c>
      <c r="I6">
        <f>SUM(I4:I5)</f>
        <v>9000</v>
      </c>
      <c r="L6">
        <f>SUM(L4:L5)</f>
        <v>9950</v>
      </c>
    </row>
    <row r="7" spans="2:12" x14ac:dyDescent="0.2">
      <c r="C7">
        <f>SUM(C4:C6)</f>
        <v>12450</v>
      </c>
      <c r="F7">
        <f>SUM(F4:F6)</f>
        <v>14600</v>
      </c>
    </row>
    <row r="10" spans="2:12" x14ac:dyDescent="0.2">
      <c r="E10" s="2" t="s">
        <v>106</v>
      </c>
      <c r="F10">
        <v>6000</v>
      </c>
    </row>
  </sheetData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51181102300000003" footer="0.51181102300000003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Gemeindeamt Euratsfeld</dc:creator>
  <cp:lastModifiedBy>Jasmin Deinhofer</cp:lastModifiedBy>
  <cp:lastPrinted>2026-04-20T08:35:11Z</cp:lastPrinted>
  <dcterms:created xsi:type="dcterms:W3CDTF">2002-10-20T08:54:57Z</dcterms:created>
  <dcterms:modified xsi:type="dcterms:W3CDTF">2026-04-20T08:35:33Z</dcterms:modified>
</cp:coreProperties>
</file>